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90" windowWidth="15480" windowHeight="8445" firstSheet="11" activeTab="12"/>
  </bookViews>
  <sheets>
    <sheet name="Prima pagina" sheetId="79" state="hidden" r:id="rId1"/>
    <sheet name="Schema Generale" sheetId="77" state="hidden" r:id="rId2"/>
    <sheet name="processi" sheetId="5" state="hidden" r:id="rId3"/>
    <sheet name="Caratteristiche" sheetId="29" state="hidden" r:id="rId4"/>
    <sheet name="Economico Patrimoniale" sheetId="78" state="hidden" r:id="rId5"/>
    <sheet name="Organizzazione" sheetId="31" state="hidden" r:id="rId6"/>
    <sheet name="1_Segreteria" sheetId="74" state="hidden" r:id="rId7"/>
    <sheet name="2_Contabile" sheetId="42" state="hidden" r:id="rId8"/>
    <sheet name="3_Entrate" sheetId="32" state="hidden" r:id="rId9"/>
    <sheet name="4_Lavori Pubblici e Manut" sheetId="60" state="hidden" r:id="rId10"/>
    <sheet name="5_Demografici" sheetId="18" state="hidden" r:id="rId11"/>
    <sheet name="6_Trasporto scol" sheetId="36" r:id="rId12"/>
    <sheet name="7_Refezione" sheetId="46" r:id="rId13"/>
    <sheet name="8_Manifestazioni" sheetId="58" state="hidden" r:id="rId14"/>
    <sheet name="9_Edilizia" sheetId="52" state="hidden" r:id="rId15"/>
    <sheet name="Foglio1" sheetId="80" state="hidden" r:id="rId16"/>
  </sheets>
  <externalReferences>
    <externalReference r:id="rId17"/>
  </externalReferences>
  <definedNames>
    <definedName name="_xlnm._FilterDatabase" localSheetId="2" hidden="1">processi!$B$7:$B$10</definedName>
    <definedName name="_xlnm.Print_Area" localSheetId="6">'1_Segreteria'!$A$1:$Q$66</definedName>
    <definedName name="_xlnm.Print_Area" localSheetId="7">'2_Contabile'!$A$1:$Q$62</definedName>
    <definedName name="_xlnm.Print_Area" localSheetId="8">'3_Entrate'!$A$1:$Q$67</definedName>
    <definedName name="_xlnm.Print_Area" localSheetId="9">'4_Lavori Pubblici e Manut'!$A$1:$P$67</definedName>
    <definedName name="_xlnm.Print_Area" localSheetId="10">'5_Demografici'!$A$1:$P$69</definedName>
    <definedName name="_xlnm.Print_Area" localSheetId="11">'6_Trasporto scol'!$A$1:$P$71</definedName>
    <definedName name="_xlnm.Print_Area" localSheetId="12">'7_Refezione'!$A$1:$P$69</definedName>
    <definedName name="_xlnm.Print_Area" localSheetId="13">'8_Manifestazioni'!$A$1:$P$65</definedName>
    <definedName name="_xlnm.Print_Area" localSheetId="14">'9_Edilizia'!$A$1:$P$60</definedName>
    <definedName name="_xlnm.Print_Area" localSheetId="3">Caratteristiche!$A$2:$N$42</definedName>
    <definedName name="_xlnm.Print_Area" localSheetId="4">'Economico Patrimoniale'!$A$1:$L$100</definedName>
    <definedName name="_xlnm.Print_Area" localSheetId="5">Organizzazione!$A$1:$L$53</definedName>
    <definedName name="_xlnm.Print_Area" localSheetId="0">'Prima pagina'!$A$1:$M$29</definedName>
    <definedName name="_xlnm.Print_Area" localSheetId="2">processi!$A$1:$C$10</definedName>
    <definedName name="_xlnm.Print_Area" localSheetId="1">'Schema Generale'!$A$1:$D$10</definedName>
    <definedName name="Payment_Needed">"Pagamento richiesto"</definedName>
    <definedName name="Reimbursement">"Rimborso"</definedName>
    <definedName name="_xlnm.Print_Titles" localSheetId="1">'Schema Generale'!$1:$1</definedName>
  </definedNames>
  <calcPr calcId="145621"/>
</workbook>
</file>

<file path=xl/calcChain.xml><?xml version="1.0" encoding="utf-8"?>
<calcChain xmlns="http://schemas.openxmlformats.org/spreadsheetml/2006/main">
  <c r="M54" i="60" l="1"/>
  <c r="M53" i="60"/>
  <c r="M38" i="60"/>
  <c r="M37" i="60"/>
  <c r="M28" i="60"/>
  <c r="M27" i="60"/>
  <c r="N27" i="32"/>
  <c r="M33" i="32"/>
  <c r="I35" i="18"/>
  <c r="M25" i="46" l="1"/>
  <c r="N34" i="42"/>
  <c r="M33" i="46"/>
  <c r="N25" i="32"/>
  <c r="N38" i="32"/>
  <c r="M36" i="52"/>
  <c r="M64" i="36"/>
  <c r="M36" i="60"/>
  <c r="M35" i="18"/>
  <c r="G47" i="32" l="1"/>
  <c r="G48" i="32"/>
  <c r="G49" i="32"/>
  <c r="G50" i="32"/>
  <c r="J31" i="42"/>
  <c r="J32" i="42"/>
  <c r="J24" i="42"/>
  <c r="J25" i="42"/>
  <c r="J26" i="42"/>
  <c r="J27" i="42"/>
  <c r="J28" i="42"/>
  <c r="J33" i="74"/>
  <c r="J34" i="74"/>
  <c r="J35" i="74"/>
  <c r="J24" i="74"/>
  <c r="J25" i="74"/>
  <c r="J26" i="74"/>
  <c r="J27" i="74"/>
  <c r="J28" i="74"/>
  <c r="M33" i="74"/>
  <c r="F12" i="78"/>
  <c r="N62" i="46" l="1"/>
  <c r="M32" i="32"/>
  <c r="O34" i="42" l="1"/>
  <c r="I34" i="42" l="1"/>
  <c r="H34" i="42"/>
  <c r="M38" i="74"/>
  <c r="M41" i="32" l="1"/>
  <c r="M42" i="32"/>
  <c r="M43" i="32"/>
  <c r="M40" i="32"/>
  <c r="M36" i="32"/>
  <c r="M31" i="32"/>
  <c r="M26" i="32"/>
  <c r="I22" i="42"/>
  <c r="H22" i="42"/>
  <c r="M30" i="32"/>
  <c r="L22" i="32"/>
  <c r="J22" i="32"/>
  <c r="K22" i="32"/>
  <c r="I22" i="32"/>
  <c r="H22" i="32"/>
  <c r="G24" i="32"/>
  <c r="G25" i="32"/>
  <c r="G27" i="32"/>
  <c r="G29" i="32"/>
  <c r="M32" i="42"/>
  <c r="M31" i="42"/>
  <c r="M25" i="42"/>
  <c r="M26" i="42"/>
  <c r="M27" i="42"/>
  <c r="M28" i="42"/>
  <c r="M24" i="42"/>
  <c r="M34" i="74"/>
  <c r="M35" i="74"/>
  <c r="M36" i="74"/>
  <c r="M25" i="74"/>
  <c r="M29" i="74"/>
  <c r="M30" i="74"/>
  <c r="M31" i="74"/>
  <c r="M24" i="74"/>
  <c r="M26" i="74"/>
  <c r="M24" i="32" l="1"/>
  <c r="K39" i="78"/>
  <c r="L39" i="78"/>
  <c r="K32" i="78"/>
  <c r="L32" i="78"/>
  <c r="K97" i="78"/>
  <c r="I97" i="78"/>
  <c r="G97" i="78"/>
  <c r="E97" i="78"/>
  <c r="K91" i="78"/>
  <c r="I94" i="78"/>
  <c r="K94" i="78"/>
  <c r="E94" i="78"/>
  <c r="G94" i="78"/>
  <c r="K88" i="78"/>
  <c r="I83" i="78"/>
  <c r="G83" i="78"/>
  <c r="E83" i="78"/>
  <c r="I80" i="78"/>
  <c r="K80" i="78"/>
  <c r="G80" i="78"/>
  <c r="E80" i="78"/>
  <c r="I77" i="78"/>
  <c r="K77" i="78"/>
  <c r="G77" i="78"/>
  <c r="E77" i="78"/>
  <c r="I74" i="78"/>
  <c r="K74" i="78"/>
  <c r="G74" i="78"/>
  <c r="E74" i="78"/>
  <c r="I69" i="78"/>
  <c r="I66" i="78"/>
  <c r="I63" i="78"/>
  <c r="G69" i="78"/>
  <c r="G66" i="78"/>
  <c r="G63" i="78"/>
  <c r="E69" i="78"/>
  <c r="E66" i="78"/>
  <c r="E63" i="78"/>
  <c r="K69" i="78"/>
  <c r="K66" i="78"/>
  <c r="K63" i="78"/>
  <c r="K58" i="78"/>
  <c r="K55" i="78"/>
  <c r="K52" i="78"/>
  <c r="I58" i="78"/>
  <c r="I55" i="78"/>
  <c r="I52" i="78"/>
  <c r="G58" i="78"/>
  <c r="G55" i="78"/>
  <c r="G52" i="78"/>
  <c r="E58" i="78"/>
  <c r="E55" i="78"/>
  <c r="E52" i="78"/>
  <c r="I33" i="78"/>
  <c r="G33" i="78"/>
  <c r="E33" i="78"/>
  <c r="K33" i="78"/>
  <c r="J39" i="78"/>
  <c r="I39" i="78"/>
  <c r="H39" i="78"/>
  <c r="G39" i="78"/>
  <c r="F39" i="78"/>
  <c r="E39" i="78"/>
  <c r="J32" i="78"/>
  <c r="I32" i="78"/>
  <c r="I88" i="78" s="1"/>
  <c r="H32" i="78"/>
  <c r="G32" i="78"/>
  <c r="G88" i="78" s="1"/>
  <c r="E88" i="78"/>
  <c r="M13" i="29"/>
  <c r="M4" i="29"/>
  <c r="N47" i="52"/>
  <c r="N46" i="52"/>
  <c r="N51" i="58"/>
  <c r="M51" i="58"/>
  <c r="M60" i="46"/>
  <c r="M63" i="46" s="1"/>
  <c r="Q32" i="32"/>
  <c r="L31" i="52"/>
  <c r="Q26" i="32"/>
  <c r="O47" i="42"/>
  <c r="O48" i="42"/>
  <c r="N52" i="58"/>
  <c r="K8" i="31"/>
  <c r="K39" i="31" s="1"/>
  <c r="K36" i="31"/>
  <c r="K30" i="31"/>
  <c r="K83" i="78"/>
  <c r="K42" i="78"/>
  <c r="O55" i="18"/>
  <c r="P24" i="46"/>
  <c r="L24" i="46"/>
  <c r="O24" i="46" s="1"/>
  <c r="P25" i="46"/>
  <c r="L25" i="46"/>
  <c r="J25" i="46"/>
  <c r="G22" i="52"/>
  <c r="H22" i="52"/>
  <c r="I22" i="52"/>
  <c r="L24" i="52"/>
  <c r="J25" i="52"/>
  <c r="L25" i="52"/>
  <c r="O25" i="52" s="1"/>
  <c r="P25" i="52"/>
  <c r="J26" i="52"/>
  <c r="L26" i="52"/>
  <c r="O26" i="52" s="1"/>
  <c r="P26" i="52"/>
  <c r="J27" i="52"/>
  <c r="L27" i="52"/>
  <c r="O27" i="52" s="1"/>
  <c r="P27" i="52"/>
  <c r="J28" i="52"/>
  <c r="L28" i="52"/>
  <c r="O28" i="52" s="1"/>
  <c r="P28" i="52"/>
  <c r="J29" i="52"/>
  <c r="L29" i="52"/>
  <c r="O29" i="52" s="1"/>
  <c r="P29" i="52"/>
  <c r="J30" i="52"/>
  <c r="L30" i="52"/>
  <c r="O30" i="52" s="1"/>
  <c r="P30" i="52"/>
  <c r="J31" i="52"/>
  <c r="P31" i="52"/>
  <c r="J32" i="52"/>
  <c r="L32" i="52"/>
  <c r="O32" i="52" s="1"/>
  <c r="P32" i="52"/>
  <c r="J33" i="52"/>
  <c r="L33" i="52"/>
  <c r="O33" i="52" s="1"/>
  <c r="P33" i="52"/>
  <c r="J35" i="52"/>
  <c r="L35" i="52"/>
  <c r="O35" i="52" s="1"/>
  <c r="P35" i="52"/>
  <c r="L46" i="52"/>
  <c r="M46" i="52"/>
  <c r="O46" i="52" s="1"/>
  <c r="L47" i="52"/>
  <c r="M47" i="52"/>
  <c r="L48" i="52"/>
  <c r="M48" i="52"/>
  <c r="N48" i="52"/>
  <c r="L49" i="52"/>
  <c r="M49" i="52"/>
  <c r="N49" i="52"/>
  <c r="L50" i="52"/>
  <c r="M50" i="52"/>
  <c r="N50" i="52"/>
  <c r="P53" i="52"/>
  <c r="L55" i="52"/>
  <c r="M55" i="52"/>
  <c r="N55" i="52"/>
  <c r="G22" i="58"/>
  <c r="H22" i="58"/>
  <c r="I22" i="58"/>
  <c r="J25" i="58"/>
  <c r="L25" i="58"/>
  <c r="O25" i="58" s="1"/>
  <c r="P25" i="58"/>
  <c r="J26" i="58"/>
  <c r="L26" i="58"/>
  <c r="O26" i="58" s="1"/>
  <c r="P26" i="58"/>
  <c r="J27" i="58"/>
  <c r="L27" i="58"/>
  <c r="O27" i="58" s="1"/>
  <c r="P27" i="58"/>
  <c r="L28" i="58"/>
  <c r="O28" i="58" s="1"/>
  <c r="P28" i="58"/>
  <c r="L29" i="58"/>
  <c r="O29" i="58" s="1"/>
  <c r="P29" i="58"/>
  <c r="L30" i="58"/>
  <c r="O30" i="58" s="1"/>
  <c r="P30" i="58"/>
  <c r="L31" i="58"/>
  <c r="O31" i="58" s="1"/>
  <c r="P31" i="58"/>
  <c r="J34" i="58"/>
  <c r="L34" i="58"/>
  <c r="O34" i="58" s="1"/>
  <c r="P34" i="58"/>
  <c r="J36" i="58"/>
  <c r="L36" i="58"/>
  <c r="O36" i="58" s="1"/>
  <c r="P36" i="58"/>
  <c r="J37" i="58"/>
  <c r="L37" i="58"/>
  <c r="O37" i="58" s="1"/>
  <c r="P37" i="58"/>
  <c r="J38" i="58"/>
  <c r="L38" i="58"/>
  <c r="O38" i="58" s="1"/>
  <c r="P38" i="58"/>
  <c r="L50" i="58"/>
  <c r="M50" i="58"/>
  <c r="N50" i="58"/>
  <c r="O51" i="58"/>
  <c r="M52" i="58"/>
  <c r="M55" i="58"/>
  <c r="N55" i="58"/>
  <c r="M58" i="58"/>
  <c r="M59" i="58"/>
  <c r="G22" i="46"/>
  <c r="H22" i="46"/>
  <c r="I22" i="46"/>
  <c r="J24" i="46"/>
  <c r="J26" i="46"/>
  <c r="L26" i="46"/>
  <c r="N60" i="46"/>
  <c r="J27" i="46"/>
  <c r="L27" i="46"/>
  <c r="J28" i="46"/>
  <c r="L28" i="46"/>
  <c r="J34" i="46"/>
  <c r="L34" i="46"/>
  <c r="L60" i="46" s="1"/>
  <c r="P34" i="46"/>
  <c r="J35" i="46"/>
  <c r="L35" i="46"/>
  <c r="O35" i="46" s="1"/>
  <c r="P35" i="46"/>
  <c r="J36" i="46"/>
  <c r="L36" i="46"/>
  <c r="J37" i="46"/>
  <c r="L37" i="46"/>
  <c r="J39" i="46"/>
  <c r="L39" i="46"/>
  <c r="O39" i="46" s="1"/>
  <c r="P39" i="46"/>
  <c r="J40" i="46"/>
  <c r="L40" i="46"/>
  <c r="O40" i="46" s="1"/>
  <c r="P40" i="46"/>
  <c r="M52" i="46"/>
  <c r="L53" i="46"/>
  <c r="M53" i="46"/>
  <c r="O54" i="46"/>
  <c r="P54" i="46"/>
  <c r="M59" i="46"/>
  <c r="N59" i="46"/>
  <c r="M61" i="46"/>
  <c r="M62" i="46"/>
  <c r="L65" i="46"/>
  <c r="M65" i="46"/>
  <c r="N65" i="46"/>
  <c r="O65" i="46" s="1"/>
  <c r="G22" i="36"/>
  <c r="H22" i="36"/>
  <c r="I22" i="36"/>
  <c r="L24" i="36"/>
  <c r="J24" i="36"/>
  <c r="P25" i="36"/>
  <c r="J26" i="36"/>
  <c r="L26" i="36"/>
  <c r="O26" i="36" s="1"/>
  <c r="P26" i="36"/>
  <c r="J27" i="36"/>
  <c r="L27" i="36"/>
  <c r="O27" i="36" s="1"/>
  <c r="P27" i="36"/>
  <c r="J28" i="36"/>
  <c r="L28" i="36"/>
  <c r="O28" i="36" s="1"/>
  <c r="P28" i="36"/>
  <c r="J29" i="36"/>
  <c r="L29" i="36"/>
  <c r="L30" i="36"/>
  <c r="O30" i="36" s="1"/>
  <c r="P30" i="36"/>
  <c r="J33" i="36"/>
  <c r="L33" i="36"/>
  <c r="O33" i="36" s="1"/>
  <c r="P33" i="36"/>
  <c r="P35" i="36"/>
  <c r="J36" i="36"/>
  <c r="L36" i="36"/>
  <c r="O36" i="36" s="1"/>
  <c r="P36" i="36"/>
  <c r="J37" i="36"/>
  <c r="L37" i="36"/>
  <c r="P37" i="36"/>
  <c r="J38" i="36"/>
  <c r="L38" i="36"/>
  <c r="J39" i="36"/>
  <c r="L39" i="36"/>
  <c r="J41" i="36"/>
  <c r="L41" i="36"/>
  <c r="P41" i="36"/>
  <c r="J42" i="36"/>
  <c r="L42" i="36"/>
  <c r="P42" i="36"/>
  <c r="M54" i="36"/>
  <c r="N54" i="36"/>
  <c r="L55" i="36"/>
  <c r="M55" i="36"/>
  <c r="N55" i="36"/>
  <c r="L56" i="36"/>
  <c r="M56" i="36"/>
  <c r="N56" i="36"/>
  <c r="O57" i="36"/>
  <c r="P57" i="36"/>
  <c r="M62" i="36"/>
  <c r="N62" i="36"/>
  <c r="L63" i="36"/>
  <c r="M63" i="36"/>
  <c r="M65" i="36" s="1"/>
  <c r="N63" i="36"/>
  <c r="N64" i="36"/>
  <c r="M67" i="36"/>
  <c r="N67" i="36"/>
  <c r="P67" i="36" s="1"/>
  <c r="M68" i="36"/>
  <c r="P68" i="36" s="1"/>
  <c r="N68" i="36"/>
  <c r="O68" i="36"/>
  <c r="G22" i="18"/>
  <c r="H22" i="18"/>
  <c r="I22" i="18"/>
  <c r="L25" i="18"/>
  <c r="J25" i="18"/>
  <c r="J26" i="18"/>
  <c r="L26" i="18"/>
  <c r="O26" i="18"/>
  <c r="P26" i="18"/>
  <c r="J28" i="18"/>
  <c r="L28" i="18"/>
  <c r="O28" i="18" s="1"/>
  <c r="P28" i="18"/>
  <c r="L31" i="18"/>
  <c r="J33" i="18"/>
  <c r="L33" i="18"/>
  <c r="O33" i="18"/>
  <c r="P33" i="18"/>
  <c r="J37" i="18"/>
  <c r="L37" i="18"/>
  <c r="O37" i="18" s="1"/>
  <c r="P37" i="18"/>
  <c r="J38" i="18"/>
  <c r="L38" i="18"/>
  <c r="O38" i="18" s="1"/>
  <c r="P38" i="18"/>
  <c r="M52" i="18"/>
  <c r="M53" i="18"/>
  <c r="N53" i="18"/>
  <c r="M54" i="18"/>
  <c r="M57" i="18"/>
  <c r="M58" i="18"/>
  <c r="M61" i="18"/>
  <c r="L64" i="18"/>
  <c r="M64" i="18"/>
  <c r="N64" i="18"/>
  <c r="L65" i="18"/>
  <c r="M65" i="18"/>
  <c r="N65" i="18"/>
  <c r="G22" i="60"/>
  <c r="H22" i="60"/>
  <c r="I22" i="60"/>
  <c r="M60" i="60"/>
  <c r="L24" i="60"/>
  <c r="J25" i="60"/>
  <c r="L25" i="60"/>
  <c r="O25" i="60" s="1"/>
  <c r="P25" i="60"/>
  <c r="J26" i="60"/>
  <c r="L26" i="60"/>
  <c r="P26" i="60"/>
  <c r="P27" i="60"/>
  <c r="P28" i="60"/>
  <c r="J29" i="60"/>
  <c r="L29" i="60"/>
  <c r="O29" i="60" s="1"/>
  <c r="P29" i="60"/>
  <c r="J30" i="60"/>
  <c r="L30" i="60"/>
  <c r="P30" i="60"/>
  <c r="L33" i="60"/>
  <c r="O33" i="60" s="1"/>
  <c r="P33" i="60"/>
  <c r="L34" i="60"/>
  <c r="O34" i="60" s="1"/>
  <c r="P34" i="60"/>
  <c r="P37" i="60"/>
  <c r="L38" i="60"/>
  <c r="O38" i="60" s="1"/>
  <c r="P38" i="60"/>
  <c r="J40" i="60"/>
  <c r="L40" i="60"/>
  <c r="O40" i="60" s="1"/>
  <c r="P40" i="60"/>
  <c r="M51" i="60"/>
  <c r="N51" i="60"/>
  <c r="M52" i="60"/>
  <c r="N52" i="60"/>
  <c r="N53" i="60"/>
  <c r="N54" i="60"/>
  <c r="M57" i="60"/>
  <c r="N57" i="60"/>
  <c r="O57" i="60" s="1"/>
  <c r="L63" i="60"/>
  <c r="M63" i="60"/>
  <c r="P63" i="60" s="1"/>
  <c r="N63" i="60"/>
  <c r="O63" i="60"/>
  <c r="G22" i="32"/>
  <c r="P26" i="32"/>
  <c r="Q27" i="32"/>
  <c r="Q29" i="32"/>
  <c r="P30" i="32"/>
  <c r="P31" i="32"/>
  <c r="Q31" i="32"/>
  <c r="P32" i="32"/>
  <c r="P33" i="32"/>
  <c r="Q33" i="32"/>
  <c r="J36" i="32"/>
  <c r="J38" i="32" s="1"/>
  <c r="P36" i="32"/>
  <c r="Q36" i="32"/>
  <c r="J40" i="32"/>
  <c r="P41" i="32"/>
  <c r="Q41" i="32"/>
  <c r="J42" i="32"/>
  <c r="J43" i="32"/>
  <c r="P43" i="32"/>
  <c r="Q43" i="32"/>
  <c r="N55" i="32"/>
  <c r="O55" i="32"/>
  <c r="M56" i="32"/>
  <c r="N56" i="32"/>
  <c r="O56" i="32"/>
  <c r="M57" i="32"/>
  <c r="N57" i="32"/>
  <c r="O57" i="32"/>
  <c r="N60" i="32"/>
  <c r="O63" i="32"/>
  <c r="O64" i="32"/>
  <c r="G22" i="42"/>
  <c r="G24" i="42"/>
  <c r="G25" i="42"/>
  <c r="Q25" i="42"/>
  <c r="P26" i="42"/>
  <c r="Q26" i="42"/>
  <c r="P27" i="42"/>
  <c r="Q27" i="42"/>
  <c r="P28" i="42"/>
  <c r="Q28" i="42"/>
  <c r="P31" i="42"/>
  <c r="Q31" i="42"/>
  <c r="P32" i="42"/>
  <c r="Q32" i="42"/>
  <c r="J36" i="42"/>
  <c r="M36" i="42"/>
  <c r="P36" i="42"/>
  <c r="Q36" i="42"/>
  <c r="N47" i="42"/>
  <c r="P47" i="42" s="1"/>
  <c r="M48" i="42"/>
  <c r="N48" i="42"/>
  <c r="M51" i="42"/>
  <c r="N51" i="42"/>
  <c r="O51" i="42"/>
  <c r="P51" i="42" s="1"/>
  <c r="M52" i="42"/>
  <c r="N52" i="42"/>
  <c r="O52" i="42"/>
  <c r="M58" i="42"/>
  <c r="N58" i="42"/>
  <c r="O58" i="42"/>
  <c r="Q58" i="42"/>
  <c r="G22" i="74"/>
  <c r="G24" i="74"/>
  <c r="P25" i="74"/>
  <c r="Q25" i="74"/>
  <c r="G26" i="74"/>
  <c r="Q26" i="74"/>
  <c r="G27" i="74"/>
  <c r="Q27" i="74"/>
  <c r="G28" i="74"/>
  <c r="Q28" i="74"/>
  <c r="Q29" i="74"/>
  <c r="G30" i="74"/>
  <c r="P30" i="74"/>
  <c r="Q30" i="74"/>
  <c r="P31" i="74"/>
  <c r="Q31" i="74"/>
  <c r="G33" i="74"/>
  <c r="G34" i="74"/>
  <c r="P34" i="74"/>
  <c r="Q34" i="74"/>
  <c r="G35" i="74"/>
  <c r="Q35" i="74"/>
  <c r="J36" i="74"/>
  <c r="P36" i="74"/>
  <c r="Q36" i="74"/>
  <c r="J40" i="74"/>
  <c r="M40" i="74"/>
  <c r="P40" i="74" s="1"/>
  <c r="Q40" i="74"/>
  <c r="N51" i="74"/>
  <c r="O51" i="74"/>
  <c r="N54" i="74"/>
  <c r="O54" i="74"/>
  <c r="N55" i="74"/>
  <c r="O55" i="74"/>
  <c r="N56" i="74"/>
  <c r="O56" i="74"/>
  <c r="N59" i="74"/>
  <c r="N60" i="74"/>
  <c r="M63" i="74"/>
  <c r="N63" i="74"/>
  <c r="O63" i="74"/>
  <c r="P63" i="74" s="1"/>
  <c r="E4" i="31"/>
  <c r="G4" i="31"/>
  <c r="I4" i="31"/>
  <c r="K4" i="31"/>
  <c r="E8" i="31"/>
  <c r="G8" i="31"/>
  <c r="I8" i="31"/>
  <c r="E11" i="31"/>
  <c r="G11" i="31"/>
  <c r="I11" i="31"/>
  <c r="K11" i="31"/>
  <c r="N15" i="31"/>
  <c r="E18" i="31"/>
  <c r="G18" i="31"/>
  <c r="I18" i="31"/>
  <c r="K18" i="31"/>
  <c r="E23" i="31"/>
  <c r="G23" i="31"/>
  <c r="I23" i="31"/>
  <c r="K23" i="31"/>
  <c r="E29" i="31"/>
  <c r="G29" i="31"/>
  <c r="I29" i="31"/>
  <c r="K29" i="31"/>
  <c r="K33" i="31"/>
  <c r="K42" i="31"/>
  <c r="K45" i="31"/>
  <c r="K48" i="31"/>
  <c r="K51" i="31"/>
  <c r="E24" i="78"/>
  <c r="G24" i="78"/>
  <c r="I24" i="78"/>
  <c r="K24" i="78"/>
  <c r="E42" i="78"/>
  <c r="G42" i="78"/>
  <c r="I42" i="78"/>
  <c r="E51" i="78"/>
  <c r="G51" i="78"/>
  <c r="I51" i="78"/>
  <c r="K51" i="78"/>
  <c r="E62" i="78"/>
  <c r="G62" i="78"/>
  <c r="I62" i="78"/>
  <c r="K62" i="78"/>
  <c r="E73" i="78"/>
  <c r="G73" i="78"/>
  <c r="I73" i="78"/>
  <c r="K73" i="78"/>
  <c r="E87" i="78"/>
  <c r="G87" i="78"/>
  <c r="I87" i="78"/>
  <c r="K87" i="78"/>
  <c r="O9" i="29"/>
  <c r="O12" i="29"/>
  <c r="M19" i="29"/>
  <c r="N29" i="29"/>
  <c r="N31" i="29"/>
  <c r="N32" i="29"/>
  <c r="G35" i="29"/>
  <c r="I35" i="29"/>
  <c r="K35" i="29"/>
  <c r="M35" i="29"/>
  <c r="M41" i="29"/>
  <c r="O37" i="36" l="1"/>
  <c r="O54" i="36"/>
  <c r="P55" i="52"/>
  <c r="O60" i="46"/>
  <c r="I15" i="31"/>
  <c r="N12" i="31"/>
  <c r="K15" i="31"/>
  <c r="O49" i="52"/>
  <c r="M28" i="74"/>
  <c r="M27" i="74"/>
  <c r="M29" i="32"/>
  <c r="P51" i="58"/>
  <c r="P59" i="46"/>
  <c r="O64" i="36"/>
  <c r="P48" i="42"/>
  <c r="M27" i="32"/>
  <c r="M55" i="32" s="1"/>
  <c r="M25" i="32"/>
  <c r="P55" i="58"/>
  <c r="P46" i="52"/>
  <c r="O56" i="36"/>
  <c r="O53" i="18"/>
  <c r="P52" i="60"/>
  <c r="O51" i="60"/>
  <c r="P64" i="32"/>
  <c r="Q63" i="32"/>
  <c r="L57" i="60"/>
  <c r="O50" i="52"/>
  <c r="O48" i="52"/>
  <c r="O27" i="46"/>
  <c r="O62" i="36"/>
  <c r="P54" i="36"/>
  <c r="P62" i="36"/>
  <c r="P57" i="60"/>
  <c r="P54" i="60"/>
  <c r="P51" i="60"/>
  <c r="Q64" i="32"/>
  <c r="P56" i="32"/>
  <c r="M64" i="32"/>
  <c r="P27" i="32"/>
  <c r="P57" i="32"/>
  <c r="P52" i="42"/>
  <c r="Q55" i="74"/>
  <c r="P54" i="74"/>
  <c r="P56" i="74"/>
  <c r="Q54" i="74"/>
  <c r="G38" i="74"/>
  <c r="P28" i="74"/>
  <c r="P25" i="32"/>
  <c r="L37" i="60"/>
  <c r="O65" i="18"/>
  <c r="P65" i="18"/>
  <c r="J27" i="18"/>
  <c r="N52" i="18"/>
  <c r="O55" i="36"/>
  <c r="P55" i="36"/>
  <c r="O41" i="36"/>
  <c r="L67" i="36"/>
  <c r="J25" i="36"/>
  <c r="O25" i="46"/>
  <c r="L52" i="46"/>
  <c r="N16" i="31"/>
  <c r="N13" i="31"/>
  <c r="Q63" i="74"/>
  <c r="Q56" i="74"/>
  <c r="P55" i="74"/>
  <c r="M55" i="74"/>
  <c r="M54" i="74"/>
  <c r="P51" i="74"/>
  <c r="P33" i="74"/>
  <c r="P58" i="42"/>
  <c r="Q51" i="42"/>
  <c r="P25" i="42"/>
  <c r="M47" i="42"/>
  <c r="P63" i="32"/>
  <c r="M63" i="32"/>
  <c r="Q56" i="32"/>
  <c r="G38" i="32"/>
  <c r="P29" i="32"/>
  <c r="Q25" i="32"/>
  <c r="O54" i="60"/>
  <c r="P53" i="60"/>
  <c r="O30" i="60"/>
  <c r="L52" i="60"/>
  <c r="J28" i="60"/>
  <c r="J27" i="60"/>
  <c r="O26" i="60"/>
  <c r="L51" i="60"/>
  <c r="N58" i="18"/>
  <c r="P58" i="18" s="1"/>
  <c r="P27" i="18"/>
  <c r="N54" i="18"/>
  <c r="O54" i="18" s="1"/>
  <c r="J24" i="18"/>
  <c r="O63" i="36"/>
  <c r="P63" i="36"/>
  <c r="O42" i="36"/>
  <c r="L68" i="36"/>
  <c r="L33" i="46"/>
  <c r="O33" i="46" s="1"/>
  <c r="J24" i="58"/>
  <c r="O52" i="58"/>
  <c r="O52" i="60"/>
  <c r="L28" i="60"/>
  <c r="L27" i="60"/>
  <c r="O27" i="60" s="1"/>
  <c r="J24" i="60"/>
  <c r="O64" i="18"/>
  <c r="L27" i="18"/>
  <c r="P25" i="18"/>
  <c r="L24" i="18"/>
  <c r="L53" i="18" s="1"/>
  <c r="O67" i="36"/>
  <c r="P56" i="36"/>
  <c r="J30" i="36"/>
  <c r="L25" i="36"/>
  <c r="L54" i="36" s="1"/>
  <c r="P65" i="46"/>
  <c r="O59" i="46"/>
  <c r="L59" i="46"/>
  <c r="N53" i="46"/>
  <c r="O53" i="46" s="1"/>
  <c r="N52" i="46"/>
  <c r="O34" i="46"/>
  <c r="P27" i="46"/>
  <c r="P26" i="46"/>
  <c r="O55" i="58"/>
  <c r="L55" i="58"/>
  <c r="L51" i="58"/>
  <c r="O50" i="58"/>
  <c r="L24" i="58"/>
  <c r="L52" i="58" s="1"/>
  <c r="O55" i="52"/>
  <c r="P50" i="52"/>
  <c r="P49" i="52"/>
  <c r="P48" i="52"/>
  <c r="J24" i="52"/>
  <c r="L34" i="42"/>
  <c r="N55" i="42" s="1"/>
  <c r="P47" i="52"/>
  <c r="Q38" i="74"/>
  <c r="O60" i="74"/>
  <c r="P60" i="74" s="1"/>
  <c r="O59" i="74"/>
  <c r="P38" i="74"/>
  <c r="O37" i="60"/>
  <c r="L36" i="60"/>
  <c r="L60" i="60" s="1"/>
  <c r="N17" i="31"/>
  <c r="N14" i="31"/>
  <c r="Q33" i="74"/>
  <c r="P29" i="74"/>
  <c r="P27" i="74"/>
  <c r="P26" i="74"/>
  <c r="N60" i="60"/>
  <c r="P36" i="60"/>
  <c r="L54" i="60"/>
  <c r="O28" i="60"/>
  <c r="P64" i="18"/>
  <c r="L35" i="18"/>
  <c r="L61" i="18" s="1"/>
  <c r="J35" i="18"/>
  <c r="P52" i="18"/>
  <c r="O52" i="18"/>
  <c r="O25" i="18"/>
  <c r="L52" i="18"/>
  <c r="L35" i="36"/>
  <c r="L64" i="36" s="1"/>
  <c r="J35" i="36"/>
  <c r="P39" i="58"/>
  <c r="N58" i="58"/>
  <c r="O58" i="58" s="1"/>
  <c r="N59" i="58"/>
  <c r="O59" i="58" s="1"/>
  <c r="L36" i="52"/>
  <c r="O36" i="52" s="1"/>
  <c r="P36" i="52"/>
  <c r="Q55" i="32"/>
  <c r="P55" i="32"/>
  <c r="L54" i="18"/>
  <c r="L57" i="18"/>
  <c r="L58" i="18"/>
  <c r="O25" i="36"/>
  <c r="J33" i="46"/>
  <c r="L39" i="58"/>
  <c r="O39" i="58" s="1"/>
  <c r="J39" i="58"/>
  <c r="N61" i="46"/>
  <c r="N63" i="46"/>
  <c r="P33" i="46"/>
  <c r="E91" i="78"/>
  <c r="G91" i="78"/>
  <c r="I91" i="78"/>
  <c r="O27" i="18"/>
  <c r="N65" i="36"/>
  <c r="O47" i="52"/>
  <c r="O26" i="46"/>
  <c r="N57" i="18"/>
  <c r="L53" i="60" l="1"/>
  <c r="G15" i="31"/>
  <c r="O58" i="18"/>
  <c r="G34" i="42"/>
  <c r="J34" i="42" s="1"/>
  <c r="M34" i="42"/>
  <c r="M38" i="32"/>
  <c r="P38" i="32" s="1"/>
  <c r="O36" i="60"/>
  <c r="M51" i="74"/>
  <c r="Q34" i="42"/>
  <c r="O55" i="42"/>
  <c r="O52" i="46"/>
  <c r="P52" i="46"/>
  <c r="Q38" i="32"/>
  <c r="O60" i="32"/>
  <c r="P53" i="46"/>
  <c r="P31" i="18"/>
  <c r="O31" i="18"/>
  <c r="O53" i="60"/>
  <c r="O57" i="18"/>
  <c r="P63" i="46"/>
  <c r="O63" i="46"/>
  <c r="P61" i="46"/>
  <c r="O61" i="46"/>
  <c r="L62" i="46"/>
  <c r="L63" i="46"/>
  <c r="L61" i="46"/>
  <c r="P60" i="60"/>
  <c r="O60" i="60"/>
  <c r="P35" i="74"/>
  <c r="M56" i="74"/>
  <c r="O65" i="36"/>
  <c r="P65" i="36"/>
  <c r="O62" i="46"/>
  <c r="P62" i="46"/>
  <c r="L58" i="58"/>
  <c r="L59" i="58"/>
  <c r="O35" i="36"/>
  <c r="L62" i="36"/>
  <c r="L65" i="36"/>
  <c r="M60" i="74"/>
  <c r="M59" i="74"/>
  <c r="P59" i="74"/>
  <c r="Q59" i="74"/>
  <c r="M60" i="32" l="1"/>
  <c r="P34" i="42"/>
  <c r="M55" i="42"/>
  <c r="P60" i="32"/>
  <c r="P55" i="42"/>
  <c r="Q55" i="42"/>
  <c r="E15" i="31"/>
  <c r="P35" i="18" l="1"/>
  <c r="N61" i="18" l="1"/>
  <c r="O35" i="18"/>
  <c r="P61" i="18" l="1"/>
  <c r="O61" i="18"/>
</calcChain>
</file>

<file path=xl/comments1.xml><?xml version="1.0" encoding="utf-8"?>
<comments xmlns="http://schemas.openxmlformats.org/spreadsheetml/2006/main">
  <authors>
    <author>protocollo</author>
  </authors>
  <commentList>
    <comment ref="A25" authorId="0">
      <text>
        <r>
          <rPr>
            <sz val="8"/>
            <color indexed="81"/>
            <rFont val="Tahoma"/>
            <family val="2"/>
          </rPr>
          <t>Escluso Segretario</t>
        </r>
      </text>
    </comment>
    <comment ref="A26" authorId="0">
      <text>
        <r>
          <rPr>
            <sz val="8"/>
            <color indexed="81"/>
            <rFont val="Tahoma"/>
            <family val="2"/>
          </rPr>
          <t>Incluso Segretario</t>
        </r>
      </text>
    </comment>
    <comment ref="A29" authorId="0">
      <text>
        <r>
          <rPr>
            <sz val="8"/>
            <color indexed="81"/>
            <rFont val="Tahoma"/>
            <family val="2"/>
          </rPr>
          <t>Statistica da e-public+ALBO PRETORIO dal 2010</t>
        </r>
      </text>
    </comment>
    <comment ref="A35" authorId="0">
      <text>
        <r>
          <rPr>
            <sz val="8"/>
            <color indexed="81"/>
            <rFont val="Tahoma"/>
            <family val="2"/>
          </rPr>
          <t>1,5 ore/giorno per 250gg/anno</t>
        </r>
      </text>
    </comment>
  </commentList>
</comments>
</file>

<file path=xl/comments2.xml><?xml version="1.0" encoding="utf-8"?>
<comments xmlns="http://schemas.openxmlformats.org/spreadsheetml/2006/main">
  <authors>
    <author>protocollo</author>
  </authors>
  <commentList>
    <comment ref="A31" authorId="0">
      <text>
        <r>
          <rPr>
            <b/>
            <sz val="8"/>
            <color indexed="81"/>
            <rFont val="Tahoma"/>
            <family val="2"/>
          </rPr>
          <t>protocollo:</t>
        </r>
        <r>
          <rPr>
            <sz val="8"/>
            <color indexed="81"/>
            <rFont val="Tahoma"/>
            <family val="2"/>
          </rPr>
          <t xml:space="preserve">
Calcolate ore coinvolgimento processo-50% ore di apertura</t>
        </r>
      </text>
    </comment>
    <comment ref="H41" authorId="0">
      <text>
        <r>
          <rPr>
            <sz val="8"/>
            <color indexed="81"/>
            <rFont val="Tahoma"/>
            <family val="2"/>
          </rPr>
          <t>Non inseriti i costi per il censimento</t>
        </r>
      </text>
    </comment>
  </commentList>
</comments>
</file>

<file path=xl/comments3.xml><?xml version="1.0" encoding="utf-8"?>
<comments xmlns="http://schemas.openxmlformats.org/spreadsheetml/2006/main">
  <authors>
    <author xml:space="preserve"> </author>
    <author>protocollo</author>
  </authors>
  <commentList>
    <comment ref="M25" authorId="0">
      <text>
        <r>
          <rPr>
            <b/>
            <sz val="8"/>
            <color indexed="81"/>
            <rFont val="Tahoma"/>
            <family val="2"/>
          </rPr>
          <t xml:space="preserve"> Considerata fascia d'età 6-13 anni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M35" authorId="1">
      <text>
        <r>
          <rPr>
            <sz val="8"/>
            <color indexed="81"/>
            <rFont val="Tahoma"/>
            <family val="2"/>
          </rPr>
          <t>Costo del personale stimato in € 5000,00; Costo del carburante € 2000,00</t>
        </r>
      </text>
    </comment>
  </commentList>
</comments>
</file>

<file path=xl/comments4.xml><?xml version="1.0" encoding="utf-8"?>
<comments xmlns="http://schemas.openxmlformats.org/spreadsheetml/2006/main">
  <authors>
    <author>protocollo</author>
    <author xml:space="preserve"> </author>
  </authors>
  <commentList>
    <comment ref="I26" authorId="0">
      <text>
        <r>
          <rPr>
            <b/>
            <sz val="8"/>
            <color indexed="81"/>
            <rFont val="Tahoma"/>
            <family val="2"/>
          </rPr>
          <t>protocollo:</t>
        </r>
        <r>
          <rPr>
            <sz val="8"/>
            <color indexed="81"/>
            <rFont val="Tahoma"/>
            <family val="2"/>
          </rPr>
          <t xml:space="preserve">
N. massimo alunni materna + elementare (no centro estivo)</t>
        </r>
      </text>
    </comment>
    <comment ref="N26" authorId="0">
      <text>
        <r>
          <rPr>
            <b/>
            <sz val="8"/>
            <color indexed="81"/>
            <rFont val="Tahoma"/>
            <family val="2"/>
          </rPr>
          <t>protocollo:</t>
        </r>
        <r>
          <rPr>
            <sz val="8"/>
            <color indexed="81"/>
            <rFont val="Tahoma"/>
            <family val="2"/>
          </rPr>
          <t xml:space="preserve">
N. massimo alunni materna + elementare (no centro estivo)</t>
        </r>
      </text>
    </comment>
    <comment ref="M27" authorId="1">
      <text>
        <r>
          <rPr>
            <b/>
            <sz val="8"/>
            <color indexed="81"/>
            <rFont val="Tahoma"/>
            <family val="2"/>
          </rPr>
          <t xml:space="preserve">Dal 2013 cucina fresca e rientri pomeridiani martedì e venerdì
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protocollo</author>
  </authors>
  <commentList>
    <comment ref="A28" authorId="0">
      <text>
        <r>
          <rPr>
            <sz val="8"/>
            <color indexed="81"/>
            <rFont val="Tahoma"/>
            <family val="2"/>
          </rPr>
          <t>da Egisto</t>
        </r>
      </text>
    </comment>
    <comment ref="I28" authorId="0">
      <text>
        <r>
          <rPr>
            <sz val="8"/>
            <color indexed="81"/>
            <rFont val="Tahoma"/>
            <family val="2"/>
          </rPr>
          <t>Da delibera assegnazione contributi alle associazioni</t>
        </r>
      </text>
    </comment>
    <comment ref="N28" authorId="0">
      <text>
        <r>
          <rPr>
            <sz val="8"/>
            <color indexed="81"/>
            <rFont val="Tahoma"/>
            <family val="2"/>
          </rPr>
          <t>Da delibera assegnazione contributi alle associazioni</t>
        </r>
      </text>
    </comment>
  </commentList>
</comments>
</file>

<file path=xl/sharedStrings.xml><?xml version="1.0" encoding="utf-8"?>
<sst xmlns="http://schemas.openxmlformats.org/spreadsheetml/2006/main" count="1007" uniqueCount="473">
  <si>
    <r>
      <t xml:space="preserve">% gradimento del servizio                                                                                                               </t>
    </r>
    <r>
      <rPr>
        <sz val="9"/>
        <rFont val="Tahoma"/>
        <family val="2"/>
      </rPr>
      <t>(indagine interna)</t>
    </r>
  </si>
  <si>
    <t>n. richieste integrazioni</t>
  </si>
  <si>
    <t>N. domande presentate</t>
  </si>
  <si>
    <t>N° richieste accesso atti evase</t>
  </si>
  <si>
    <t>N° richieste accesso atti ricevute</t>
  </si>
  <si>
    <t>CARATTERISTICHE DELL'ENTE</t>
  </si>
  <si>
    <t>Descrizione</t>
  </si>
  <si>
    <t>Popolazione residente al 31/12</t>
  </si>
  <si>
    <t>di cui popolazione straniera</t>
  </si>
  <si>
    <t>nati nell'anno</t>
  </si>
  <si>
    <t>deceduti nell'anno</t>
  </si>
  <si>
    <t>immigrati</t>
  </si>
  <si>
    <t>Popolazione per fasce d'età ISTAT</t>
  </si>
  <si>
    <t>Popolazione in età prescolare</t>
  </si>
  <si>
    <t>0-6 anni</t>
  </si>
  <si>
    <t>Popolazione in età scuola dell'obbligo</t>
  </si>
  <si>
    <t>7-14 anni</t>
  </si>
  <si>
    <t>Popolazione in forza lavoro</t>
  </si>
  <si>
    <t>15-29 anni</t>
  </si>
  <si>
    <t>Popolazione in età adulta</t>
  </si>
  <si>
    <t>30-65 anni</t>
  </si>
  <si>
    <t>Popolazione in età senile</t>
  </si>
  <si>
    <t>oltre 65 anni</t>
  </si>
  <si>
    <t>Popolazione per fasce d'età Stakeholders</t>
  </si>
  <si>
    <t>Prima infanzia</t>
  </si>
  <si>
    <t>0-3 anni</t>
  </si>
  <si>
    <t>Minori</t>
  </si>
  <si>
    <t>0-18 anni</t>
  </si>
  <si>
    <t>Giovani</t>
  </si>
  <si>
    <t>15-25 anni</t>
  </si>
  <si>
    <t>Popolazione massima insediabile (da strumento urbanistico vigente)</t>
  </si>
  <si>
    <t>N. contribuenti ICI e TARSU</t>
  </si>
  <si>
    <t>Rio Valle Maggiore e Rio Valle Cremera (sul confine)</t>
  </si>
  <si>
    <t>Totale Km strade</t>
  </si>
  <si>
    <t>Segretario Comunale</t>
  </si>
  <si>
    <t>6. Capacità di spesa su formazione</t>
  </si>
  <si>
    <t>7. Spesa media formazione</t>
  </si>
  <si>
    <t>8. Spesa formazione su spesa personale</t>
  </si>
  <si>
    <t>Territorio</t>
  </si>
  <si>
    <t>Frazioni</t>
  </si>
  <si>
    <t>Risorse idriche</t>
  </si>
  <si>
    <t>Laghi</t>
  </si>
  <si>
    <t>Fiumi</t>
  </si>
  <si>
    <t>Viabilità</t>
  </si>
  <si>
    <t>Strade</t>
  </si>
  <si>
    <t>Statali</t>
  </si>
  <si>
    <t>Km</t>
  </si>
  <si>
    <t>Processo 4</t>
  </si>
  <si>
    <t>Gestire la funzione amministrativa-contabile e l'economato</t>
  </si>
  <si>
    <t>Gestire le entrate e i tributi locali</t>
  </si>
  <si>
    <t>Gestire l'Edilizia Privata e il rilascio dei titoli abilitativi</t>
  </si>
  <si>
    <t>N. iniziative culturali</t>
  </si>
  <si>
    <t xml:space="preserve">N. iniziative-manifestazioni </t>
  </si>
  <si>
    <t xml:space="preserve">N. medio partecipanti </t>
  </si>
  <si>
    <r>
      <t xml:space="preserve">Costo pro capite                                                                                                     
</t>
    </r>
    <r>
      <rPr>
        <sz val="9"/>
        <rFont val="Tahoma"/>
        <family val="2"/>
      </rPr>
      <t>(costo complessivo del processo/popolazione)</t>
    </r>
  </si>
  <si>
    <r>
      <t xml:space="preserve">% di efficacia delle manifestazioni
</t>
    </r>
    <r>
      <rPr>
        <sz val="9"/>
        <rFont val="Tahoma"/>
        <family val="2"/>
      </rPr>
      <t>(partecipanti alle iniziative-manifestazioni/popolazione)</t>
    </r>
  </si>
  <si>
    <t>€ Contributi erogati</t>
  </si>
  <si>
    <r>
      <t xml:space="preserve">% gradimento 
</t>
    </r>
    <r>
      <rPr>
        <sz val="9"/>
        <rFont val="Tahoma"/>
        <family val="2"/>
      </rPr>
      <t>(indagine)</t>
    </r>
  </si>
  <si>
    <r>
      <t xml:space="preserve">Valutazione da parte degli operatori 
</t>
    </r>
    <r>
      <rPr>
        <sz val="9"/>
        <rFont val="Tahoma"/>
        <family val="2"/>
      </rPr>
      <t>(indagine)</t>
    </r>
  </si>
  <si>
    <r>
      <t xml:space="preserve">% gradimento                                                                                                              
</t>
    </r>
    <r>
      <rPr>
        <sz val="9"/>
        <rFont val="Tahoma"/>
        <family val="2"/>
      </rPr>
      <t>(indagine rivolta a colleghi e amministratori)</t>
    </r>
  </si>
  <si>
    <r>
      <t xml:space="preserve">Costo al Km                                                                                                             
</t>
    </r>
    <r>
      <rPr>
        <sz val="9"/>
        <rFont val="Tahoma"/>
        <family val="2"/>
      </rPr>
      <t>(costo del processo/km percorsi)</t>
    </r>
  </si>
  <si>
    <t>€ destinati a manutenzione straordinaria e nuove opere</t>
  </si>
  <si>
    <r>
      <t xml:space="preserve">Costo unitario per dipendente                                                                                                                 </t>
    </r>
    <r>
      <rPr>
        <sz val="9"/>
        <rFont val="Tahoma"/>
        <family val="2"/>
      </rPr>
      <t>(costo complessivo del processo/dipendenti)</t>
    </r>
  </si>
  <si>
    <r>
      <t xml:space="preserve">Costo pro capite                                                                                                            
</t>
    </r>
    <r>
      <rPr>
        <sz val="9"/>
        <rFont val="Tahoma"/>
        <family val="2"/>
      </rPr>
      <t>(costo complessivo del processo/popolazione)</t>
    </r>
  </si>
  <si>
    <t>Provinciali</t>
  </si>
  <si>
    <t>Comunali</t>
  </si>
  <si>
    <t>Vicinali</t>
  </si>
  <si>
    <t>Autostrade</t>
  </si>
  <si>
    <t>STRUTTURA - DATI ECONOMICO PATRIMONIALI</t>
  </si>
  <si>
    <t>Gestione delle Entrate</t>
  </si>
  <si>
    <t>Titoli</t>
  </si>
  <si>
    <t>Accertato</t>
  </si>
  <si>
    <t>Incassato</t>
  </si>
  <si>
    <t>1 - Tributarie</t>
  </si>
  <si>
    <t>2 - Trasferimento Stato</t>
  </si>
  <si>
    <t>3 - Extratributarie</t>
  </si>
  <si>
    <t>Cittadini richiedenti/ Progettisti / Imprese edili / Amministratori</t>
  </si>
  <si>
    <t>Tempo medio dell'emissione della reversale d'incasso  - dall'acquisizione della nota contabile all'incasso</t>
  </si>
  <si>
    <t>Tempo medio dell'emissione del mandato - dall'acquisizione della fattura al mandato di pagamento</t>
  </si>
  <si>
    <t>Nome e cognome</t>
  </si>
  <si>
    <t>Performance attesa</t>
  </si>
  <si>
    <t>Media trienno precedente</t>
  </si>
  <si>
    <t>Raggiunto nell'anno /Triennio  prec</t>
  </si>
  <si>
    <r>
      <t xml:space="preserve">% soddisfazione delle richieste di patrocinio 
</t>
    </r>
    <r>
      <rPr>
        <sz val="9"/>
        <rFont val="Tahoma"/>
        <family val="2"/>
      </rPr>
      <t>(domande accolte/ domande presentate)</t>
    </r>
  </si>
  <si>
    <t>N. domande accolte</t>
  </si>
  <si>
    <t>Processo 3</t>
  </si>
  <si>
    <t>Cittadini</t>
  </si>
  <si>
    <t>Cittadini/Associazioni/operatori turistici/Società sportive</t>
  </si>
  <si>
    <t>N. domande patrocini presentate</t>
  </si>
  <si>
    <t>N. domande patrocini accolte</t>
  </si>
  <si>
    <t xml:space="preserve">Tempo medio erogazione patrocini </t>
  </si>
  <si>
    <t>Costo complessivo delle iniziative promosse dall'ente</t>
  </si>
  <si>
    <t>Superficie in Kmq</t>
  </si>
  <si>
    <t>4 - Alienazioni, trasf., ecc.</t>
  </si>
  <si>
    <t>5 - Entrate da acc.prestiti</t>
  </si>
  <si>
    <t>6 - Servizi conto terzi</t>
  </si>
  <si>
    <t>Gestione delle Spese</t>
  </si>
  <si>
    <t>Impegnato</t>
  </si>
  <si>
    <t>Pagato</t>
  </si>
  <si>
    <t>1 - Spesa corrente</t>
  </si>
  <si>
    <t>2 - Spese c/capitale</t>
  </si>
  <si>
    <t>3 - Rimborso di prestiti</t>
  </si>
  <si>
    <t>4 - Servizi conto terzi</t>
  </si>
  <si>
    <t>Totale  spesa</t>
  </si>
  <si>
    <t>Gestione residui</t>
  </si>
  <si>
    <t>Titolo</t>
  </si>
  <si>
    <t>ENTRATE</t>
  </si>
  <si>
    <t>residui attivi</t>
  </si>
  <si>
    <t>riscossione</t>
  </si>
  <si>
    <t>Tributarie</t>
  </si>
  <si>
    <t>Contributi e trasferimenti</t>
  </si>
  <si>
    <t>Extratributarie</t>
  </si>
  <si>
    <t>Contributi conto capitale</t>
  </si>
  <si>
    <t>Accensioni di prestiti</t>
  </si>
  <si>
    <t>Servizi conto terzi</t>
  </si>
  <si>
    <t>Totale  residui su entrate</t>
  </si>
  <si>
    <t>SPESE</t>
  </si>
  <si>
    <t>pagamenti</t>
  </si>
  <si>
    <t>residui passivi</t>
  </si>
  <si>
    <t>Spese correnti</t>
  </si>
  <si>
    <t>Spese per investimenti</t>
  </si>
  <si>
    <t>Rimborso di prestiti</t>
  </si>
  <si>
    <t>Totale  residui su spese</t>
  </si>
  <si>
    <t>Trasferimenti dallo Stato 
(Entrata Tit. 2, categ. 1)</t>
  </si>
  <si>
    <t>Interessi passivi 
(Spesa Tit. 1, Interv. 6)</t>
  </si>
  <si>
    <t>Spesa del personale 
(Spesa Tit. 1, Interv. 01)</t>
  </si>
  <si>
    <t>Quota capitale mutui 
(Spesa Tit. 3, cat. 1)</t>
  </si>
  <si>
    <t>Anticipazioni di cassa</t>
  </si>
  <si>
    <t>Grado di autonomia finanziaria</t>
  </si>
  <si>
    <t>1. Autonomia finanziaria</t>
  </si>
  <si>
    <t>Entrate tributarie+ extratributarie</t>
  </si>
  <si>
    <t>Entrate correnti</t>
  </si>
  <si>
    <t>2.Autonomia impositiva</t>
  </si>
  <si>
    <t>Entrate tributarie</t>
  </si>
  <si>
    <t>3.Dipendenza erariale</t>
  </si>
  <si>
    <t>Trasferimenti correnti statali</t>
  </si>
  <si>
    <t>Grado di rigidità del Bilancio</t>
  </si>
  <si>
    <t>Indicatori</t>
  </si>
  <si>
    <t>1. Rigidità strutturale</t>
  </si>
  <si>
    <t>Spesa personale+rimborso mutui(cap+int)</t>
  </si>
  <si>
    <t>2. Rigidità per costo personale</t>
  </si>
  <si>
    <t>Spesa complessiva personale</t>
  </si>
  <si>
    <t>3. Rigidità per indebitamento</t>
  </si>
  <si>
    <t>Rimborso mutui (cap+int)</t>
  </si>
  <si>
    <t>Pressione fiscale ed erariale pro-capite</t>
  </si>
  <si>
    <t>1. Pressione entrate proprie pro-capite</t>
  </si>
  <si>
    <t>Numero abitanti</t>
  </si>
  <si>
    <t>2. Pressione tributaria pro-capite</t>
  </si>
  <si>
    <t>3. Indebitamento locale pro-capite</t>
  </si>
  <si>
    <t>Rimborso mutui(cap+int)</t>
  </si>
  <si>
    <t>4. Trasferimenti erariali pro-capite</t>
  </si>
  <si>
    <t>Capacità gestionale</t>
  </si>
  <si>
    <t>1. Incidenza residui attivi</t>
  </si>
  <si>
    <t xml:space="preserve">Residui attivi </t>
  </si>
  <si>
    <t>Totale accertamenti</t>
  </si>
  <si>
    <t>2. Incidenza residui passivi</t>
  </si>
  <si>
    <t>Residui passivi</t>
  </si>
  <si>
    <t>Totale impegni</t>
  </si>
  <si>
    <t>3. Velocità di riscossione entrate proprie</t>
  </si>
  <si>
    <t>Riscossioni titoli 1 + 3</t>
  </si>
  <si>
    <t>Accertamenti titoli 1 + 3</t>
  </si>
  <si>
    <t>4. Velocità di pagamenti spese correnti</t>
  </si>
  <si>
    <t>Pagamenti titolo 1</t>
  </si>
  <si>
    <t>Impegni titolo 1</t>
  </si>
  <si>
    <t>STRUTTURA - ORGANIZZAZIONE</t>
  </si>
  <si>
    <t>Personale in servizio</t>
  </si>
  <si>
    <t>Posizioni Organizzative</t>
  </si>
  <si>
    <t>Dipendenti</t>
  </si>
  <si>
    <t>Totale Personale in servizio</t>
  </si>
  <si>
    <t>Totale Età Media</t>
  </si>
  <si>
    <t>Malattia + Ferie + Altro</t>
  </si>
  <si>
    <t>Malattia + Altro</t>
  </si>
  <si>
    <t xml:space="preserve">Spesa complessiva per il personale </t>
  </si>
  <si>
    <t>Spesa per la formazione (stanziato)</t>
  </si>
  <si>
    <t>Spesa per la formazione (impegnato)</t>
  </si>
  <si>
    <t>SPESA PER IL PERSONALE</t>
  </si>
  <si>
    <t>4. Rapporto dipendenti su popolazione</t>
  </si>
  <si>
    <t>Numero Posizioni Organizzative</t>
  </si>
  <si>
    <t>Spesa per formazione impegnata</t>
  </si>
  <si>
    <t>Spesa per formazione</t>
  </si>
  <si>
    <r>
      <t xml:space="preserve">% soddisfazione delle richieste di contributo  
</t>
    </r>
    <r>
      <rPr>
        <sz val="9"/>
        <rFont val="Tahoma"/>
        <family val="2"/>
      </rPr>
      <t>(domande accolte/ domande presentate)</t>
    </r>
  </si>
  <si>
    <t>Tempo medio erogazione patrocini</t>
  </si>
  <si>
    <r>
      <t xml:space="preserve">% pratiche pro capite
</t>
    </r>
    <r>
      <rPr>
        <sz val="9"/>
        <rFont val="Tahoma"/>
        <family val="2"/>
      </rPr>
      <t>(n.pratiche/popolazione)</t>
    </r>
  </si>
  <si>
    <t>Costo del processo</t>
  </si>
  <si>
    <t>N°. morosi</t>
  </si>
  <si>
    <t>Missione - Visione dell'Ente</t>
  </si>
  <si>
    <t>collegamento con le politiche/linee strategiche</t>
  </si>
  <si>
    <r>
      <t xml:space="preserve">Costo pro capite 
</t>
    </r>
    <r>
      <rPr>
        <sz val="9"/>
        <rFont val="Tahoma"/>
        <family val="2"/>
      </rPr>
      <t>(costo del processo/popolazione)</t>
    </r>
  </si>
  <si>
    <r>
      <t xml:space="preserve">Costo unitario 
</t>
    </r>
    <r>
      <rPr>
        <sz val="9"/>
        <rFont val="Tahoma"/>
        <family val="2"/>
      </rPr>
      <t>(costo del processo/utenti)</t>
    </r>
  </si>
  <si>
    <r>
      <t xml:space="preserve">Costo pro-capite
</t>
    </r>
    <r>
      <rPr>
        <sz val="9"/>
        <rFont val="Tahoma"/>
        <family val="2"/>
      </rPr>
      <t>(costo del processo/popolazione)</t>
    </r>
  </si>
  <si>
    <t>spesa di competenza del servizio Tit. I</t>
  </si>
  <si>
    <t>N° pasti</t>
  </si>
  <si>
    <t>N° reclami</t>
  </si>
  <si>
    <t>Oneri urbanizzazione</t>
  </si>
  <si>
    <t>N° titoli abilitativi rilasciati</t>
  </si>
  <si>
    <t>n. controlli DIA -SCIA -CIA</t>
  </si>
  <si>
    <t>n. DIA -SCIA -CIA presentate</t>
  </si>
  <si>
    <t>Gestire il Trasporto Scolastico</t>
  </si>
  <si>
    <t>FUNZIONI NEL CAMPO TURISTICO</t>
  </si>
  <si>
    <t xml:space="preserve">MANIFESTAZIONI TURISTICHE </t>
  </si>
  <si>
    <t>FUNZIONI RIGUARDANTI LA GESTIONE DEL TERRITORIO E DELL'AMBIENTE</t>
  </si>
  <si>
    <t xml:space="preserve">URBANISTICA E GESTIONE DEL TERRITORIO  </t>
  </si>
  <si>
    <t>h apertura settimanale</t>
  </si>
  <si>
    <t>Amministratori/Funzionari</t>
  </si>
  <si>
    <r>
      <t xml:space="preserve">Costo pro capite                                                                                                                             </t>
    </r>
    <r>
      <rPr>
        <sz val="9"/>
        <rFont val="Tahoma"/>
        <family val="2"/>
      </rPr>
      <t>(costo complessivo del processo/popolazione)</t>
    </r>
  </si>
  <si>
    <r>
      <t xml:space="preserve">% gradimento dei servizi                                                                                                                    </t>
    </r>
    <r>
      <rPr>
        <sz val="9"/>
        <rFont val="Tahoma"/>
        <family val="2"/>
      </rPr>
      <t>(indagine)</t>
    </r>
  </si>
  <si>
    <t>Uffici comunali / Organi istituzionali</t>
  </si>
  <si>
    <r>
      <t xml:space="preserve">% personale su popolazione
</t>
    </r>
    <r>
      <rPr>
        <sz val="9"/>
        <rFont val="Tahoma"/>
        <family val="2"/>
      </rPr>
      <t>(n.dipendenti del servizio/popolazione)</t>
    </r>
  </si>
  <si>
    <t>N. dipendenti del servizio</t>
  </si>
  <si>
    <t>Totale ore lavoro</t>
  </si>
  <si>
    <t>Totale recupero evasione ICI</t>
  </si>
  <si>
    <t>Totale recupero evasione TARSU</t>
  </si>
  <si>
    <t>Tempo medio tra accertamento ed incasso (gg)</t>
  </si>
  <si>
    <t>Famiglie con bimbi in età scolare</t>
  </si>
  <si>
    <r>
      <t xml:space="preserve">% di utilizzo del servizio                                                                                                    </t>
    </r>
    <r>
      <rPr>
        <sz val="9"/>
        <rFont val="Tahoma"/>
        <family val="2"/>
      </rPr>
      <t>(utenti/alunni)</t>
    </r>
  </si>
  <si>
    <t>N° alunni</t>
  </si>
  <si>
    <t>N° km percorsi</t>
  </si>
  <si>
    <t>% gradimento servizio (indagine)</t>
  </si>
  <si>
    <t>% gradimento del servizio (indagine rivolta a colleghi e amministratori)</t>
  </si>
  <si>
    <t>% gradimento dei servizi (indagine)</t>
  </si>
  <si>
    <t>Popolazione</t>
  </si>
  <si>
    <t>Indicatori di Efficacia</t>
  </si>
  <si>
    <t>Indicatori di Efficacia temporale</t>
  </si>
  <si>
    <t>Indicatori di Efficienza Economica</t>
  </si>
  <si>
    <t>Indicatori di Qualità</t>
  </si>
  <si>
    <t>Stakeholders</t>
  </si>
  <si>
    <t>Atteso 2010</t>
  </si>
  <si>
    <t>ESITO</t>
  </si>
  <si>
    <t>Scost</t>
  </si>
  <si>
    <t>N. domande contributi accolte</t>
  </si>
  <si>
    <t>N. domande contributi presentate</t>
  </si>
  <si>
    <t>INDICATORI DI PERFORMANCE</t>
  </si>
  <si>
    <t>Atteso nell'anno</t>
  </si>
  <si>
    <t xml:space="preserve">Raggiunto nell'anno </t>
  </si>
  <si>
    <t>Raggiunto nell'anno/
Atteso nell'anno</t>
  </si>
  <si>
    <t>Performance realizzata</t>
  </si>
  <si>
    <t>ELENCO PROCESSI</t>
  </si>
  <si>
    <t>AREA ORGANIZZATIVA</t>
  </si>
  <si>
    <r>
      <t xml:space="preserve">% soddisfazione delle richieste 
</t>
    </r>
    <r>
      <rPr>
        <sz val="9"/>
        <rFont val="Tahoma"/>
        <family val="2"/>
      </rPr>
      <t>(domande accolte/ domande presentate)</t>
    </r>
  </si>
  <si>
    <r>
      <t xml:space="preserve">% di morosità 
</t>
    </r>
    <r>
      <rPr>
        <sz val="9"/>
        <rFont val="Tahoma"/>
        <family val="2"/>
      </rPr>
      <t>(morosi/utenti)</t>
    </r>
  </si>
  <si>
    <r>
      <t xml:space="preserve">% morosità recuperate 
</t>
    </r>
    <r>
      <rPr>
        <sz val="9"/>
        <rFont val="Tahoma"/>
        <family val="2"/>
      </rPr>
      <t>(€ incassati su morosità/ € morosità accertate)</t>
    </r>
  </si>
  <si>
    <r>
      <t xml:space="preserve">% gradimento servizio
</t>
    </r>
    <r>
      <rPr>
        <sz val="9"/>
        <rFont val="Tahoma"/>
        <family val="2"/>
      </rPr>
      <t>(indagine)</t>
    </r>
  </si>
  <si>
    <t>Totale personale in servizio</t>
  </si>
  <si>
    <t>Spesa per formazione stanziata</t>
  </si>
  <si>
    <t>1. Spesa personale su spesa corrente</t>
  </si>
  <si>
    <t>2. Spesa media del personale</t>
  </si>
  <si>
    <t>3. Spesa personale pro-capite</t>
  </si>
  <si>
    <t>Indici di Costo/ Provento</t>
  </si>
  <si>
    <t>Indici di Costo / Provento</t>
  </si>
  <si>
    <t>Valutazione del servizio da parte degli operatori (indagine)</t>
  </si>
  <si>
    <t>Contribuzione degli utenti</t>
  </si>
  <si>
    <t>N° domande accolte</t>
  </si>
  <si>
    <t>N° domande presentate</t>
  </si>
  <si>
    <t>N° Utenti</t>
  </si>
  <si>
    <t>N° Morosi</t>
  </si>
  <si>
    <t>€ incassati su morosità</t>
  </si>
  <si>
    <t>€ morosità accertate</t>
  </si>
  <si>
    <t>% gradimento servizio</t>
  </si>
  <si>
    <r>
      <t xml:space="preserve">Tasso di accessibilità
</t>
    </r>
    <r>
      <rPr>
        <sz val="9"/>
        <rFont val="Tahoma"/>
        <family val="2"/>
      </rPr>
      <t>(h. apertura settimanale/36 h)</t>
    </r>
  </si>
  <si>
    <t>Organizzare manifestazioni ed iniziative culturali, sportive e turistiche</t>
  </si>
  <si>
    <t>Proventi di competenza</t>
  </si>
  <si>
    <r>
      <t xml:space="preserve">% Personale
</t>
    </r>
    <r>
      <rPr>
        <sz val="9"/>
        <rFont val="Tahoma"/>
        <family val="2"/>
      </rPr>
      <t>(n.dipendenti del servizio/popolazione)</t>
    </r>
  </si>
  <si>
    <t>N° Dipendenti del servizio</t>
  </si>
  <si>
    <t>N° certificati</t>
  </si>
  <si>
    <t>N. rettifiche effettuate</t>
  </si>
  <si>
    <t>N. avvisi di accertamento</t>
  </si>
  <si>
    <t>N. ricorsi accolti per l'ente</t>
  </si>
  <si>
    <t>Totali ricorsi gestiti</t>
  </si>
  <si>
    <t>ANNO</t>
  </si>
  <si>
    <t>Obiettivo di processo
Misurazione della performance</t>
  </si>
  <si>
    <t>Area/Settore/Centro d Responsabilità</t>
  </si>
  <si>
    <t>Servizio</t>
  </si>
  <si>
    <t>Ufficio/Centro di Costo</t>
  </si>
  <si>
    <t>Indici</t>
  </si>
  <si>
    <t>Indici di Quantità</t>
  </si>
  <si>
    <t>Indici di Tempo</t>
  </si>
  <si>
    <t>Indici di Costo</t>
  </si>
  <si>
    <t>Indici di Qualità</t>
  </si>
  <si>
    <t>Analisi del risultato</t>
  </si>
  <si>
    <t>Finalità del Processo</t>
  </si>
  <si>
    <t xml:space="preserve">Categoria </t>
  </si>
  <si>
    <t>N.</t>
  </si>
  <si>
    <t>Area</t>
  </si>
  <si>
    <t>Ufficio</t>
  </si>
  <si>
    <t>media triennio prec</t>
  </si>
  <si>
    <t>FUNZIONE</t>
  </si>
  <si>
    <t>SERVIZIO</t>
  </si>
  <si>
    <t>PROCESSO</t>
  </si>
  <si>
    <t>Settore 1</t>
  </si>
  <si>
    <t>Servizio 1</t>
  </si>
  <si>
    <t>Settore 2</t>
  </si>
  <si>
    <t>Servizio 2</t>
  </si>
  <si>
    <t>Settore 3</t>
  </si>
  <si>
    <t>Servizio 3</t>
  </si>
  <si>
    <t>SEGRETERIA GENERALE, PERSONALE E ORGANIZZAZIONE</t>
  </si>
  <si>
    <t>GESTIONE DELLE ENTRATE TRIBUTARIE E SERVIZI FISCALI</t>
  </si>
  <si>
    <t>Gestire le entrate ed i tributi locali</t>
  </si>
  <si>
    <t>UFFICIO TECNICO</t>
  </si>
  <si>
    <t>ANAGRAFE, STATO CIVILE, ELETTORALE, LEVA E SERVIZIO STATISTICO</t>
  </si>
  <si>
    <t>Gestire i servizi demografici</t>
  </si>
  <si>
    <t>FUNZIONI DI ISTRUZIONE PUBBLICA</t>
  </si>
  <si>
    <t>Gestire la Refezione Scolastica</t>
  </si>
  <si>
    <t>Studenti, famiglie ed insegnanti</t>
  </si>
  <si>
    <r>
      <t xml:space="preserve">% di copertura del servizio                                                                                                           </t>
    </r>
    <r>
      <rPr>
        <sz val="9"/>
        <rFont val="Tahoma"/>
        <family val="2"/>
      </rPr>
      <t>(provento di competenza/ spesa di competenza del servizio Tit. I)</t>
    </r>
  </si>
  <si>
    <t>Spese Correnti</t>
  </si>
  <si>
    <t>Amministratori-contribuenti</t>
  </si>
  <si>
    <t>TECNICA</t>
  </si>
  <si>
    <t>LL.PP.</t>
  </si>
  <si>
    <t>Progettare e gestire lavori pubblici e manutenzioni  ordinarie e straordinarie</t>
  </si>
  <si>
    <t>N. manutenzioni straordinarie e nuove opere programmate</t>
  </si>
  <si>
    <t>€ destinati a manutenzioni ordinarie</t>
  </si>
  <si>
    <t>n. manutenzioni ordinarie realizzate</t>
  </si>
  <si>
    <t>N. manutenzioni ordinarie programmate</t>
  </si>
  <si>
    <t>Ore annue destinate ad interventi sul territorio</t>
  </si>
  <si>
    <t>N. interventi settimanali effettuati sul territorio</t>
  </si>
  <si>
    <t>Posizione - Qualifica</t>
  </si>
  <si>
    <t>Costo 2010</t>
  </si>
  <si>
    <t>Note</t>
  </si>
  <si>
    <r>
      <t xml:space="preserve">Capacità programmatoria                                                                                                              </t>
    </r>
    <r>
      <rPr>
        <sz val="9"/>
        <rFont val="Tahoma"/>
        <family val="2"/>
      </rPr>
      <t>(manutenzioni straordinarie e nuove opere effettuate/manutenzioni straordinarie e nuove opere programmate)</t>
    </r>
  </si>
  <si>
    <r>
      <t xml:space="preserve">Capacità programmatoria                                                                                                              </t>
    </r>
    <r>
      <rPr>
        <sz val="9"/>
        <rFont val="Tahoma"/>
        <family val="2"/>
      </rPr>
      <t>(manutenzioni ordinarie effettuate/manutenzioni ordinarie programmate)</t>
    </r>
  </si>
  <si>
    <r>
      <t xml:space="preserve">% utilizzo risorse manutenzione ordinaria
</t>
    </r>
    <r>
      <rPr>
        <sz val="9"/>
        <rFont val="Tahoma"/>
        <family val="2"/>
      </rPr>
      <t>(spesa sostenuta/€. Destinati a m. ord.)</t>
    </r>
  </si>
  <si>
    <r>
      <t xml:space="preserve">% utilizzo risorse manutenzione straord. e nuove opere
</t>
    </r>
    <r>
      <rPr>
        <sz val="9"/>
        <rFont val="Tahoma"/>
        <family val="2"/>
      </rPr>
      <t>(spesa sostenuta/€. Destinati a m. str.)</t>
    </r>
  </si>
  <si>
    <t>Tempo destinato alle manutenzioni dirette sul territorio/n. interventi settimanali X 50</t>
  </si>
  <si>
    <t>CARMELA LILLO</t>
  </si>
  <si>
    <t>D1</t>
  </si>
  <si>
    <t>TERESA LAMPIANO</t>
  </si>
  <si>
    <t>(dal 2011 dall'importo del Tit. I sono sottratti compartecipazione IVA e Fondo Sviluppo)</t>
  </si>
  <si>
    <t>D3</t>
  </si>
  <si>
    <t>CLAUDIA LUPOTTI</t>
  </si>
  <si>
    <t>C2</t>
  </si>
  <si>
    <t>ROSA DEL DUCA</t>
  </si>
  <si>
    <t>PIETRO VAI</t>
  </si>
  <si>
    <r>
      <t xml:space="preserve">Tempo medio gestione pratiche </t>
    </r>
    <r>
      <rPr>
        <sz val="9"/>
        <rFont val="Tahoma"/>
        <family val="2"/>
      </rPr>
      <t>(n. pratiche/n. ore back office)</t>
    </r>
  </si>
  <si>
    <t>(N.B. Programma SISCOM da luglio 2008)</t>
  </si>
  <si>
    <t>Tempo medio annuo delicato a gestione pratiche (esclusi rilascio certificati e C.I.)</t>
  </si>
  <si>
    <t>TERESA LAMPIANO 
(PERIODO ELETTORALE)</t>
  </si>
  <si>
    <t>PIETRO VAI
(PERIODO ELETTORALE)</t>
  </si>
  <si>
    <t>DEL DUCA ROSA</t>
  </si>
  <si>
    <t>B3</t>
  </si>
  <si>
    <t>AREA SERVIZI ALLA PERSONA</t>
  </si>
  <si>
    <t>AREA FINANZIARIA-TRIBUTI</t>
  </si>
  <si>
    <t>RESP. DEL SERVIZIO</t>
  </si>
  <si>
    <t>Tempo dedicato a pratiche non ordinarie/ore annue di back office</t>
  </si>
  <si>
    <t>Ore annue dedicate a back office</t>
  </si>
  <si>
    <t>Costo del processo (Costo del personale, costo dell'appalto,  contributo Marentino)</t>
  </si>
  <si>
    <t>Incasso rate scuolabus</t>
  </si>
  <si>
    <t>Gestione e controllo servizio</t>
  </si>
  <si>
    <t>N° bambini in età scolare</t>
  </si>
  <si>
    <r>
      <t xml:space="preserve">Contribuzione media annua per utente                                                                                                       </t>
    </r>
    <r>
      <rPr>
        <sz val="9"/>
        <rFont val="Tahoma"/>
        <family val="2"/>
      </rPr>
      <t>(Contribuzione degli utenti/utenti)</t>
    </r>
  </si>
  <si>
    <r>
      <t xml:space="preserve">% di copertura 
</t>
    </r>
    <r>
      <rPr>
        <sz val="9"/>
        <rFont val="Tahoma"/>
        <family val="2"/>
      </rPr>
      <t>(Contribuzione degli utenti / Costo del processo)</t>
    </r>
  </si>
  <si>
    <t xml:space="preserve">N° ore impiegate per il servizio </t>
  </si>
  <si>
    <t>N° pratiche evase (visti, pareri contabili, reversali, mandati, pratiche mutui)</t>
  </si>
  <si>
    <t>N° variazioni di interventi e risorse nel bilancio</t>
  </si>
  <si>
    <t>N° totale interventi e risorse</t>
  </si>
  <si>
    <t>Gestione del servizio</t>
  </si>
  <si>
    <t>ECONOMO COMUNALE</t>
  </si>
  <si>
    <t>Economo comunale</t>
  </si>
  <si>
    <t xml:space="preserve">ISTR. AMMINISTRATIVO-
CONTABILE </t>
  </si>
  <si>
    <t>AREA TECNICA</t>
  </si>
  <si>
    <t xml:space="preserve">AREA TECNICA </t>
  </si>
  <si>
    <t xml:space="preserve">Progettare e gestire lavori pubblici e manutenzioni ordinarie e straordinarie  </t>
  </si>
  <si>
    <t>AREA SEGRETERIA, PERSONALE, CED</t>
  </si>
  <si>
    <t>Progettare e gestire lavori pubblici e manutenzioni ordinarie e straordinarie</t>
  </si>
  <si>
    <t xml:space="preserve">Gestire la funzione contabile </t>
  </si>
  <si>
    <t>Gestire la Segreteria, il Protocollo, i Servizi informativi, la comunicazione istituzionale e il Personale</t>
  </si>
  <si>
    <t>FUNZIONI GENERALI, DI AMMINISTRAZIONE E DI CONTROLLO</t>
  </si>
  <si>
    <t>ASSSISTENZA SCOLASTICA, TRASPORTO, REFEZIONE E ALTRI SERVIZI</t>
  </si>
  <si>
    <t>N° pratiche (iscrizioni-cancellazioni anagrafe/elettorale; atti stato civile, rilascio certificati, rilascio C.I.)</t>
  </si>
  <si>
    <t>Ore apertura annue</t>
  </si>
  <si>
    <t>CONTRATTO DI SOMMINISTRAZIONE</t>
  </si>
  <si>
    <t>Autista scuolabus</t>
  </si>
  <si>
    <t xml:space="preserve">Personale coinvolto nel Processo </t>
  </si>
  <si>
    <t>Costo del processo (costo del personale e costo dell'appalto)</t>
  </si>
  <si>
    <t>Incasso proventi buoni mensa</t>
  </si>
  <si>
    <t>3-11 anni</t>
  </si>
  <si>
    <t>Utenza scolastica Scuole Sciolze</t>
  </si>
  <si>
    <t>Responsabile del Procedimento</t>
  </si>
  <si>
    <t>COLLABORATORE</t>
  </si>
  <si>
    <r>
      <t xml:space="preserve">Tasso recupero evasione TARSU                                                                                                         </t>
    </r>
    <r>
      <rPr>
        <sz val="9"/>
        <rFont val="Tahoma"/>
        <family val="2"/>
      </rPr>
      <t>(Totale recupero evasione TARSU/ totale entrate TARSU)</t>
    </r>
  </si>
  <si>
    <t>AFFARI GENERALI</t>
  </si>
  <si>
    <t>SEGRETERIA</t>
  </si>
  <si>
    <t>N° dipendenti addetti al servizio</t>
  </si>
  <si>
    <t>N° ore annue dedicate al servizio (escluso segretario)</t>
  </si>
  <si>
    <t>N° totale ore lavorate dal personale dell'ente (compreso segretario)</t>
  </si>
  <si>
    <t>N. atti gestiti (delibere/determine/ordinanze/decreti)</t>
  </si>
  <si>
    <t>N. atti al protocollo nell'anno (A+P+I+R)</t>
  </si>
  <si>
    <t>Ore di assistenza professionale agli organi e direzione complessiva (Attività diretta del Segretario)</t>
  </si>
  <si>
    <t>tempo medio annuale dedicato alla gestione del personale</t>
  </si>
  <si>
    <t>Tempo medio annuale dedicato alla protocollazione atti</t>
  </si>
  <si>
    <t>Tempo medio medio annuale dedicato alla gestione documentale</t>
  </si>
  <si>
    <t>Tempo dedicato agli atti (n. ore dedicate al servizio/N. atti gestiti+pubblicati)</t>
  </si>
  <si>
    <t>Garantire il supporto agli organi istituzionali e alle aree organizzative dell'Ente attraverso le attività di Segreteria; la  gestione e l'archiviazione degli atti in entrata e in uscita e gli adempimenti normativi; gestire la comunicazione istituzionale e le relazioni esterne, gestione del personale.</t>
  </si>
  <si>
    <t xml:space="preserve">N° atti - documenti informazioni pubblicate sul sito nell'anno </t>
  </si>
  <si>
    <t>SEGRETARIO COMUNALE</t>
  </si>
  <si>
    <t>Ore di lavoro per dipendente dell'ente (n. ore dedicate alla gestione del personale/N. dipendenti dell'ente)</t>
  </si>
  <si>
    <t>Collaborazione nell'archiviazione</t>
  </si>
  <si>
    <r>
      <t xml:space="preserve">% Personale                                                                                                                                        </t>
    </r>
    <r>
      <rPr>
        <sz val="9"/>
        <rFont val="Tahoma"/>
        <family val="2"/>
      </rPr>
      <t>(n. ore del servizio/n.ore totali del personale dell'ente)</t>
    </r>
  </si>
  <si>
    <t>Tempo di protocollazione: N. atti protocollati/n. ore dedicate al servizio</t>
  </si>
  <si>
    <t>Servizio di pulizia immobili comunali</t>
  </si>
  <si>
    <t>N. manutenzioni straordinarie e nuove opere effettuate</t>
  </si>
  <si>
    <t>GESTIONE ECONOMICA, FINANZIARIA, PROGRAMMAZIONE E CONTROLLO DI GESTIONE</t>
  </si>
  <si>
    <t>Processo 1</t>
  </si>
  <si>
    <t>Processo 2</t>
  </si>
  <si>
    <t>Processo 5</t>
  </si>
  <si>
    <t>Processo 6</t>
  </si>
  <si>
    <t>Processo 7</t>
  </si>
  <si>
    <t>Processo 8</t>
  </si>
  <si>
    <t>Processo 9</t>
  </si>
  <si>
    <t>Costo diretto</t>
  </si>
  <si>
    <t>COSTO DIRETTO</t>
  </si>
  <si>
    <t>N° dipendenti coinvolti nel servizio</t>
  </si>
  <si>
    <r>
      <t xml:space="preserve">Capacità programmatoria
</t>
    </r>
    <r>
      <rPr>
        <sz val="9"/>
        <rFont val="Tahoma"/>
        <family val="2"/>
      </rPr>
      <t>(n. variazioni di bilancio/tot. Interventi e risorse)</t>
    </r>
  </si>
  <si>
    <r>
      <t xml:space="preserve">Costo unitario a carico del Comune
</t>
    </r>
    <r>
      <rPr>
        <sz val="9"/>
        <rFont val="Tahoma"/>
        <family val="2"/>
      </rPr>
      <t>(costo del processo/utenti-contribuzione media annua per utente)</t>
    </r>
  </si>
  <si>
    <r>
      <t xml:space="preserve">Costo medio delle iniziative-manifestazioni                                                                                                           </t>
    </r>
    <r>
      <rPr>
        <sz val="9"/>
        <rFont val="Tahoma"/>
        <family val="2"/>
      </rPr>
      <t>(Costo complessivo/n. iniziative-manifestazioni)</t>
    </r>
  </si>
  <si>
    <t>spesa sostenuta per manutenzioni ordinarie (consuntivo)</t>
  </si>
  <si>
    <t>Piero nato nel 1957</t>
  </si>
  <si>
    <t>Teresa nata nel 1961</t>
  </si>
  <si>
    <t>Carmela nata nel 1970</t>
  </si>
  <si>
    <t>Diana nata nel 1968</t>
  </si>
  <si>
    <t>Rosetta nata nel 1950</t>
  </si>
  <si>
    <t>Claudia nata nel 1978</t>
  </si>
  <si>
    <t>Escluso Segretario</t>
  </si>
  <si>
    <t>(gg presunti dalle statistiche mensili per trasparenza amministrativa)</t>
  </si>
  <si>
    <t>Costo 2011</t>
  </si>
  <si>
    <t>Costo  2011</t>
  </si>
  <si>
    <t xml:space="preserve">TERESA LAMPIANO </t>
  </si>
  <si>
    <t>Saldo Naturale 2011</t>
  </si>
  <si>
    <t>Saldo Migratorio 2011</t>
  </si>
  <si>
    <t>Collaborazione  nella compilazione delle statistiche di competenza</t>
  </si>
  <si>
    <t>CLAUDIA LUPOTTI
(PERIODO ELETTORALE E CENSIMENTO)</t>
  </si>
  <si>
    <t xml:space="preserve">N° totale dipendenti dell'ente </t>
  </si>
  <si>
    <r>
      <t xml:space="preserve">Tasso di accessibilità
</t>
    </r>
    <r>
      <rPr>
        <sz val="9"/>
        <rFont val="Tahoma"/>
        <family val="2"/>
      </rPr>
      <t>(h. apertura annuali/1872 h)</t>
    </r>
  </si>
  <si>
    <t>Indici per analisi finanziaria (accertamenti)</t>
  </si>
  <si>
    <t>Contributo della Regione/Provincia</t>
  </si>
  <si>
    <t>5. Rapporto P.O. su dipendenti (compreso Segretario)</t>
  </si>
  <si>
    <t>€ entrate tributarie ed extratributarie (Tit. I e III dell'Entrata)</t>
  </si>
  <si>
    <t>OK</t>
  </si>
  <si>
    <r>
      <t xml:space="preserve">% soddisfazione delle richieste 
</t>
    </r>
    <r>
      <rPr>
        <sz val="9"/>
        <rFont val="Tahoma"/>
        <family val="2"/>
      </rPr>
      <t>(domande accolte/domande presentate)</t>
    </r>
  </si>
  <si>
    <r>
      <t xml:space="preserve">Entrate proprie su Addetti                                                                                                                     </t>
    </r>
    <r>
      <rPr>
        <sz val="9"/>
        <rFont val="Tahoma"/>
        <family val="2"/>
      </rPr>
      <t xml:space="preserve"> 
€ entrate correnti (tit I e III dell'entrata)/n. dipendenti del servizio</t>
    </r>
  </si>
  <si>
    <r>
      <t xml:space="preserve">Tasso recupero evasione ICI                                                                                                             
</t>
    </r>
    <r>
      <rPr>
        <sz val="9"/>
        <rFont val="Tahoma"/>
        <family val="2"/>
      </rPr>
      <t>(Totale recupero evasione ICI / totale entrate ICI)</t>
    </r>
  </si>
  <si>
    <r>
      <t xml:space="preserve">Proventi urbanizzazione                                                                                                                          
</t>
    </r>
    <r>
      <rPr>
        <sz val="9"/>
        <rFont val="Tahoma"/>
        <family val="2"/>
      </rPr>
      <t>(Oneri urbanizzazioni/N. titoli abilitativi rilasciati)</t>
    </r>
  </si>
  <si>
    <r>
      <t xml:space="preserve">Grado di controllo DIA- SCIA - CIA                                                                                                             
</t>
    </r>
    <r>
      <rPr>
        <sz val="9"/>
        <rFont val="Tahoma"/>
        <family val="2"/>
      </rPr>
      <t>(n. controlli DIA -SCIA -CIA /n. DIA -SCIA -CIA presentate)</t>
    </r>
  </si>
  <si>
    <r>
      <t xml:space="preserve">Tasso di accessibilità agli atti                                                                                                                  
</t>
    </r>
    <r>
      <rPr>
        <sz val="9"/>
        <rFont val="Tahoma"/>
        <family val="2"/>
      </rPr>
      <t>(N° richieste accesso atti evase/ricevute)</t>
    </r>
  </si>
  <si>
    <r>
      <t xml:space="preserve">Tasso di integrazione degli atti                                                                                                                
</t>
    </r>
    <r>
      <rPr>
        <sz val="9"/>
        <rFont val="Tahoma"/>
        <family val="2"/>
      </rPr>
      <t>(N. richieste integrazioni/N. domande presentate)</t>
    </r>
  </si>
  <si>
    <r>
      <t xml:space="preserve">% di rettifica                                                                                                                                          
</t>
    </r>
    <r>
      <rPr>
        <sz val="9"/>
        <rFont val="Tahoma"/>
        <family val="2"/>
      </rPr>
      <t>(N. rettifiche effettuate /n. avvisi di accertamento)</t>
    </r>
  </si>
  <si>
    <r>
      <t xml:space="preserve">% ricorsi andati a buon fine                                                                                                                   
</t>
    </r>
    <r>
      <rPr>
        <sz val="9"/>
        <rFont val="Tahoma"/>
        <family val="2"/>
      </rPr>
      <t>(N. ricorsi accolti per l'Ente/Totale ricorsi gestiti)</t>
    </r>
  </si>
  <si>
    <t>Età media del personale al 31/12</t>
  </si>
  <si>
    <t>STRUTTURA - DATI ECONOMICO PATRIMONIALI (a consuntivo)</t>
  </si>
  <si>
    <t>Indici di assenza (a consuntivo)</t>
  </si>
  <si>
    <t>Indici per la spesa del Personale (a consuntivo)</t>
  </si>
  <si>
    <t>Totale Entrate ICI (fino al 2011) - IMU (dal 2012)</t>
  </si>
  <si>
    <t>Costo 2012</t>
  </si>
  <si>
    <t>Costo  2010</t>
  </si>
  <si>
    <t>Costo  2012</t>
  </si>
  <si>
    <t xml:space="preserve">Nel 2009 elezioni amministrative; </t>
  </si>
  <si>
    <t>Media triennio prec</t>
  </si>
  <si>
    <t>spesa sostenuta per manutenzioni straordinarie e nuove opere (consuntivo)</t>
  </si>
  <si>
    <t>emigrati</t>
  </si>
  <si>
    <t>Garantire  la  regolarità amministrativa e contabile e la tempestività delle procedure di entrata e di spesa con salvaguardia degli equilibri di bilancio finanziario nel rispetto della regolarità contabile amministrativa</t>
  </si>
  <si>
    <t>Attività di riscossione delle entrate per assicurare la continuità dei servizi, la flessibilità delle competenze e una maggiore assistenza ai cittadini</t>
  </si>
  <si>
    <t>Assicurare la manutenzione sul patrimonio comunale - Completare gli interventi in corso di esecuzione ed attivare i nuovi interventi previsti</t>
  </si>
  <si>
    <t>Gestire la funzione dell'anagrafe, dello stato civile, dell'elettorale e della leva, rivolti alla semplificazione e alla tempestività dei procedimenti</t>
  </si>
  <si>
    <t>Garantire  l'erogazione (e/o il controllo) del servizio di trasporto scolastico secondo criteri di professionalità e di qualità</t>
  </si>
  <si>
    <t>Garantire  l'erogazione (e/o il controllo) dei servizi di refezione scolastica secondo criteri di qualità e professionalità</t>
  </si>
  <si>
    <t>Organizzare i servizi e le iniziative culturali promosse sul territorio sia dal Comune direttamente, sia dalle associazioni e dai cittadini. Valorizzare gli impianti sportivi esistenti sul territorio e garantirne l'utilizzo da parte della cittadinanza secondo modalità gestionali atte a favorire il contenimento dei costi per l'amministrazione. Collaborare con le associazioni culturali, sportive e ricreative del territorio attraversio la concessione di contributi e patrocini. Organizzare i servizi e le iniziative ricreative promosse sul territorio sia dal Comune direttamente sia dalle associazioni e dai cittadini. Promuovere la conoscenza del terrritorio e sostenere l'offerta turistica.</t>
  </si>
  <si>
    <t>Garantire il rispetto delle norme in materia di edilizia e del rilascio dei titoli abilitativi</t>
  </si>
  <si>
    <t>NO</t>
  </si>
  <si>
    <t>ok</t>
  </si>
  <si>
    <t xml:space="preserve">  Comune di Sciolze
 PROVINCIA DI  TO
_____________
Piano della Performance anno 2013 - Preventivo</t>
  </si>
  <si>
    <t>Costo 2013</t>
  </si>
  <si>
    <t>Costo  2013</t>
  </si>
  <si>
    <t>Totale Entrate TARSU (fino al 2012) - TARES (dal 2013)</t>
  </si>
  <si>
    <t>Contributi da Regione ed altri enti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</si>
</sst>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&quot;€&quot;\ * #,##0.00_-;\-&quot;€&quot;\ * #,##0.00_-;_-&quot;€&quot;\ * &quot;-&quot;??_-;_-@_-"/>
    <numFmt numFmtId="43" formatCode="_-* #,##0.00_-;\-* #,##0.00_-;_-* &quot;-&quot;??_-;_-@_-"/>
    <numFmt numFmtId="164" formatCode="&quot;€&quot;\ #,##0.00"/>
    <numFmt numFmtId="165" formatCode="_(&quot;L.&quot;* #,##0.00_);_(&quot;L.&quot;* \(#,##0.00\);_(&quot;L.&quot;* &quot;-&quot;??_);_(@_)"/>
    <numFmt numFmtId="166" formatCode="_-[$€-410]\ * #,##0.00_-;\-[$€-410]\ * #,##0.00_-;_-[$€-410]\ * &quot;-&quot;??_-;_-@_-"/>
  </numFmts>
  <fonts count="29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name val="Tahoma"/>
      <family val="2"/>
    </font>
    <font>
      <b/>
      <sz val="10"/>
      <name val="Tahoma"/>
      <family val="2"/>
    </font>
    <font>
      <b/>
      <sz val="11"/>
      <name val="Tahoma"/>
      <family val="2"/>
    </font>
    <font>
      <sz val="8"/>
      <name val="Tahoma"/>
      <family val="2"/>
    </font>
    <font>
      <b/>
      <sz val="8"/>
      <name val="Tahoma"/>
      <family val="2"/>
    </font>
    <font>
      <b/>
      <sz val="9"/>
      <name val="Tahoma"/>
      <family val="2"/>
    </font>
    <font>
      <sz val="9"/>
      <name val="Tahoma"/>
      <family val="2"/>
    </font>
    <font>
      <sz val="10"/>
      <color indexed="10"/>
      <name val="Tahoma"/>
      <family val="2"/>
    </font>
    <font>
      <sz val="11"/>
      <name val="Tahoma"/>
      <family val="2"/>
    </font>
    <font>
      <i/>
      <sz val="11"/>
      <name val="Tahoma"/>
      <family val="2"/>
    </font>
    <font>
      <b/>
      <i/>
      <sz val="10"/>
      <name val="Tahoma"/>
      <family val="2"/>
    </font>
    <font>
      <u/>
      <sz val="10"/>
      <color indexed="12"/>
      <name val="Arial"/>
      <family val="2"/>
    </font>
    <font>
      <b/>
      <sz val="6"/>
      <name val="Tahoma"/>
      <family val="2"/>
    </font>
    <font>
      <u/>
      <sz val="10"/>
      <name val="Tahoma"/>
      <family val="2"/>
    </font>
    <font>
      <sz val="6"/>
      <name val="Tahoma"/>
      <family val="2"/>
    </font>
    <font>
      <b/>
      <sz val="10"/>
      <name val="Arial"/>
      <family val="2"/>
    </font>
    <font>
      <b/>
      <sz val="11"/>
      <color indexed="12"/>
      <name val="Tahoma"/>
      <family val="2"/>
    </font>
    <font>
      <b/>
      <sz val="10"/>
      <color indexed="10"/>
      <name val="Tahoma"/>
      <family val="2"/>
    </font>
    <font>
      <b/>
      <sz val="8"/>
      <color indexed="10"/>
      <name val="Tahoma"/>
      <family val="2"/>
    </font>
    <font>
      <b/>
      <sz val="10"/>
      <name val="Arial"/>
      <family val="2"/>
    </font>
    <font>
      <sz val="9"/>
      <color indexed="10"/>
      <name val="Tahoma"/>
      <family val="2"/>
    </font>
    <font>
      <sz val="9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sz val="26"/>
      <name val="Times New Roman"/>
      <family val="1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59999389629810485"/>
        <bgColor indexed="64"/>
      </patternFill>
    </fill>
  </fills>
  <borders count="214">
    <border>
      <left/>
      <right/>
      <top/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hair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 style="dotted">
        <color indexed="64"/>
      </bottom>
      <diagonal/>
    </border>
    <border>
      <left/>
      <right style="double">
        <color indexed="64"/>
      </right>
      <top style="double">
        <color indexed="64"/>
      </top>
      <bottom style="dotted">
        <color indexed="64"/>
      </bottom>
      <diagonal/>
    </border>
    <border>
      <left style="medium">
        <color indexed="64"/>
      </left>
      <right/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/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/>
      <top style="dotted">
        <color indexed="64"/>
      </top>
      <bottom style="double">
        <color indexed="64"/>
      </bottom>
      <diagonal/>
    </border>
    <border>
      <left/>
      <right style="double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14" fillId="0" borderId="0" applyNumberFormat="0" applyFill="0" applyBorder="0" applyAlignment="0" applyProtection="0">
      <alignment vertical="top"/>
      <protection locked="0"/>
    </xf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1043">
    <xf numFmtId="0" fontId="0" fillId="0" borderId="0" xfId="0"/>
    <xf numFmtId="0" fontId="3" fillId="0" borderId="0" xfId="0" applyFont="1" applyFill="1" applyBorder="1" applyAlignment="1"/>
    <xf numFmtId="0" fontId="4" fillId="0" borderId="0" xfId="0" applyFont="1" applyFill="1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8" fillId="0" borderId="1" xfId="0" applyFont="1" applyFill="1" applyBorder="1" applyAlignment="1">
      <alignment vertical="center" wrapText="1"/>
    </xf>
    <xf numFmtId="0" fontId="4" fillId="0" borderId="0" xfId="0" applyFont="1" applyFill="1" applyAlignment="1"/>
    <xf numFmtId="0" fontId="4" fillId="0" borderId="0" xfId="0" applyFont="1" applyFill="1"/>
    <xf numFmtId="0" fontId="0" fillId="0" borderId="0" xfId="0" applyFill="1"/>
    <xf numFmtId="0" fontId="3" fillId="0" borderId="0" xfId="0" applyFont="1" applyFill="1"/>
    <xf numFmtId="0" fontId="6" fillId="0" borderId="2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/>
    </xf>
    <xf numFmtId="10" fontId="3" fillId="0" borderId="3" xfId="0" applyNumberFormat="1" applyFont="1" applyFill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2" fontId="3" fillId="0" borderId="3" xfId="0" applyNumberFormat="1" applyFont="1" applyFill="1" applyBorder="1" applyAlignment="1">
      <alignment horizontal="center" vertical="center"/>
    </xf>
    <xf numFmtId="4" fontId="4" fillId="0" borderId="4" xfId="0" applyNumberFormat="1" applyFont="1" applyFill="1" applyBorder="1" applyAlignment="1">
      <alignment horizontal="center" vertical="center"/>
    </xf>
    <xf numFmtId="2" fontId="6" fillId="0" borderId="5" xfId="0" applyNumberFormat="1" applyFont="1" applyFill="1" applyBorder="1" applyAlignment="1">
      <alignment horizontal="center" vertical="center"/>
    </xf>
    <xf numFmtId="0" fontId="21" fillId="0" borderId="6" xfId="0" applyFont="1" applyFill="1" applyBorder="1" applyAlignment="1">
      <alignment horizontal="center" vertical="center"/>
    </xf>
    <xf numFmtId="10" fontId="6" fillId="0" borderId="5" xfId="0" applyNumberFormat="1" applyFont="1" applyFill="1" applyBorder="1" applyAlignment="1">
      <alignment horizontal="center" vertical="center"/>
    </xf>
    <xf numFmtId="10" fontId="6" fillId="0" borderId="7" xfId="0" applyNumberFormat="1" applyFont="1" applyFill="1" applyBorder="1" applyAlignment="1">
      <alignment horizontal="center" vertical="center"/>
    </xf>
    <xf numFmtId="10" fontId="6" fillId="0" borderId="8" xfId="0" applyNumberFormat="1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21" fillId="0" borderId="9" xfId="0" applyFont="1" applyFill="1" applyBorder="1" applyAlignment="1">
      <alignment horizontal="center" vertical="center"/>
    </xf>
    <xf numFmtId="4" fontId="4" fillId="0" borderId="10" xfId="0" applyNumberFormat="1" applyFont="1" applyFill="1" applyBorder="1" applyAlignment="1">
      <alignment horizontal="center" vertical="center"/>
    </xf>
    <xf numFmtId="0" fontId="4" fillId="0" borderId="10" xfId="0" applyNumberFormat="1" applyFont="1" applyFill="1" applyBorder="1" applyAlignment="1">
      <alignment horizontal="center" vertical="center"/>
    </xf>
    <xf numFmtId="2" fontId="3" fillId="0" borderId="5" xfId="0" applyNumberFormat="1" applyFont="1" applyFill="1" applyBorder="1" applyAlignment="1">
      <alignment horizontal="center" vertical="center"/>
    </xf>
    <xf numFmtId="2" fontId="3" fillId="0" borderId="11" xfId="0" applyNumberFormat="1" applyFont="1" applyFill="1" applyBorder="1" applyAlignment="1">
      <alignment horizontal="center" vertical="center"/>
    </xf>
    <xf numFmtId="2" fontId="6" fillId="0" borderId="8" xfId="0" applyNumberFormat="1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2" fontId="3" fillId="0" borderId="12" xfId="0" applyNumberFormat="1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center" vertical="center"/>
    </xf>
    <xf numFmtId="2" fontId="3" fillId="0" borderId="14" xfId="0" applyNumberFormat="1" applyFont="1" applyFill="1" applyBorder="1" applyAlignment="1">
      <alignment horizontal="center" vertical="center"/>
    </xf>
    <xf numFmtId="0" fontId="4" fillId="0" borderId="15" xfId="0" applyNumberFormat="1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16" xfId="0" applyFont="1" applyFill="1" applyBorder="1" applyAlignment="1">
      <alignment horizontal="center" vertical="center" wrapText="1"/>
    </xf>
    <xf numFmtId="2" fontId="3" fillId="0" borderId="17" xfId="0" applyNumberFormat="1" applyFont="1" applyFill="1" applyBorder="1" applyAlignment="1" applyProtection="1">
      <alignment horizontal="center" vertical="center" wrapText="1"/>
      <protection locked="0"/>
    </xf>
    <xf numFmtId="2" fontId="3" fillId="0" borderId="18" xfId="0" applyNumberFormat="1" applyFont="1" applyFill="1" applyBorder="1" applyAlignment="1" applyProtection="1">
      <alignment horizontal="center" vertical="center" wrapText="1"/>
      <protection locked="0"/>
    </xf>
    <xf numFmtId="2" fontId="3" fillId="0" borderId="19" xfId="0" applyNumberFormat="1" applyFont="1" applyFill="1" applyBorder="1" applyAlignment="1" applyProtection="1">
      <alignment horizontal="center" vertical="center" wrapText="1"/>
      <protection locked="0"/>
    </xf>
    <xf numFmtId="2" fontId="6" fillId="0" borderId="7" xfId="0" applyNumberFormat="1" applyFont="1" applyFill="1" applyBorder="1" applyAlignment="1">
      <alignment horizontal="center" vertical="center"/>
    </xf>
    <xf numFmtId="0" fontId="21" fillId="0" borderId="15" xfId="0" applyFont="1" applyFill="1" applyBorder="1" applyAlignment="1">
      <alignment horizontal="center" vertical="center"/>
    </xf>
    <xf numFmtId="2" fontId="6" fillId="0" borderId="11" xfId="0" applyNumberFormat="1" applyFont="1" applyFill="1" applyBorder="1" applyAlignment="1">
      <alignment horizontal="center" vertical="center"/>
    </xf>
    <xf numFmtId="2" fontId="3" fillId="0" borderId="9" xfId="0" applyNumberFormat="1" applyFont="1" applyFill="1" applyBorder="1" applyAlignment="1">
      <alignment horizontal="center" vertical="center"/>
    </xf>
    <xf numFmtId="0" fontId="21" fillId="0" borderId="21" xfId="0" applyFont="1" applyFill="1" applyBorder="1" applyAlignment="1">
      <alignment horizontal="center" vertical="center"/>
    </xf>
    <xf numFmtId="0" fontId="4" fillId="0" borderId="9" xfId="0" applyNumberFormat="1" applyFont="1" applyFill="1" applyBorder="1" applyAlignment="1">
      <alignment horizontal="center" vertical="center"/>
    </xf>
    <xf numFmtId="0" fontId="4" fillId="0" borderId="22" xfId="0" applyNumberFormat="1" applyFont="1" applyFill="1" applyBorder="1" applyAlignment="1">
      <alignment horizontal="center" vertical="center"/>
    </xf>
    <xf numFmtId="4" fontId="4" fillId="0" borderId="23" xfId="0" applyNumberFormat="1" applyFont="1" applyFill="1" applyBorder="1" applyAlignment="1">
      <alignment horizontal="center" vertical="center"/>
    </xf>
    <xf numFmtId="4" fontId="4" fillId="0" borderId="24" xfId="0" applyNumberFormat="1" applyFont="1" applyFill="1" applyBorder="1" applyAlignment="1">
      <alignment horizontal="center" vertical="center"/>
    </xf>
    <xf numFmtId="10" fontId="3" fillId="0" borderId="9" xfId="0" applyNumberFormat="1" applyFont="1" applyFill="1" applyBorder="1" applyAlignment="1">
      <alignment horizontal="center" vertical="center"/>
    </xf>
    <xf numFmtId="0" fontId="4" fillId="0" borderId="24" xfId="0" applyNumberFormat="1" applyFont="1" applyFill="1" applyBorder="1" applyAlignment="1">
      <alignment horizontal="center" vertical="center"/>
    </xf>
    <xf numFmtId="164" fontId="6" fillId="0" borderId="5" xfId="0" applyNumberFormat="1" applyFont="1" applyFill="1" applyBorder="1" applyAlignment="1">
      <alignment horizontal="center" vertical="center"/>
    </xf>
    <xf numFmtId="10" fontId="3" fillId="0" borderId="11" xfId="0" applyNumberFormat="1" applyFont="1" applyFill="1" applyBorder="1" applyAlignment="1">
      <alignment horizontal="center" vertical="center"/>
    </xf>
    <xf numFmtId="0" fontId="4" fillId="0" borderId="23" xfId="0" applyNumberFormat="1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4" fillId="0" borderId="25" xfId="0" applyNumberFormat="1" applyFont="1" applyFill="1" applyBorder="1" applyAlignment="1">
      <alignment horizontal="center" vertical="center"/>
    </xf>
    <xf numFmtId="10" fontId="6" fillId="0" borderId="11" xfId="0" applyNumberFormat="1" applyFont="1" applyFill="1" applyBorder="1" applyAlignment="1">
      <alignment horizontal="center" vertical="center"/>
    </xf>
    <xf numFmtId="3" fontId="9" fillId="0" borderId="26" xfId="0" applyNumberFormat="1" applyFont="1" applyFill="1" applyBorder="1" applyAlignment="1" applyProtection="1">
      <alignment vertical="center" wrapText="1"/>
      <protection locked="0"/>
    </xf>
    <xf numFmtId="3" fontId="9" fillId="0" borderId="27" xfId="0" applyNumberFormat="1" applyFont="1" applyFill="1" applyBorder="1" applyAlignment="1" applyProtection="1">
      <alignment vertical="center" wrapText="1"/>
      <protection locked="0"/>
    </xf>
    <xf numFmtId="0" fontId="3" fillId="0" borderId="28" xfId="0" applyFont="1" applyFill="1" applyBorder="1" applyAlignment="1"/>
    <xf numFmtId="0" fontId="3" fillId="0" borderId="29" xfId="0" applyFont="1" applyFill="1" applyBorder="1" applyAlignment="1"/>
    <xf numFmtId="0" fontId="3" fillId="0" borderId="30" xfId="0" applyFont="1" applyFill="1" applyBorder="1" applyAlignment="1"/>
    <xf numFmtId="2" fontId="3" fillId="0" borderId="31" xfId="0" applyNumberFormat="1" applyFont="1" applyFill="1" applyBorder="1" applyAlignment="1" applyProtection="1">
      <alignment horizontal="center" vertical="center" wrapText="1"/>
      <protection locked="0"/>
    </xf>
    <xf numFmtId="164" fontId="3" fillId="0" borderId="18" xfId="0" applyNumberFormat="1" applyFont="1" applyFill="1" applyBorder="1" applyAlignment="1" applyProtection="1">
      <alignment horizontal="center" vertical="center" wrapText="1"/>
      <protection locked="0"/>
    </xf>
    <xf numFmtId="164" fontId="6" fillId="0" borderId="32" xfId="0" applyNumberFormat="1" applyFont="1" applyFill="1" applyBorder="1" applyAlignment="1">
      <alignment horizontal="center" vertical="center"/>
    </xf>
    <xf numFmtId="164" fontId="6" fillId="0" borderId="11" xfId="0" applyNumberFormat="1" applyFont="1" applyFill="1" applyBorder="1" applyAlignment="1">
      <alignment horizontal="center" vertical="center"/>
    </xf>
    <xf numFmtId="0" fontId="3" fillId="0" borderId="33" xfId="0" applyFont="1" applyFill="1" applyBorder="1" applyAlignment="1"/>
    <xf numFmtId="2" fontId="3" fillId="0" borderId="34" xfId="0" applyNumberFormat="1" applyFont="1" applyFill="1" applyBorder="1" applyAlignment="1" applyProtection="1">
      <alignment horizontal="center" vertical="center" wrapText="1"/>
      <protection locked="0"/>
    </xf>
    <xf numFmtId="2" fontId="3" fillId="0" borderId="8" xfId="0" applyNumberFormat="1" applyFont="1" applyFill="1" applyBorder="1" applyAlignment="1">
      <alignment horizontal="center" vertical="center"/>
    </xf>
    <xf numFmtId="0" fontId="4" fillId="0" borderId="8" xfId="0" applyNumberFormat="1" applyFont="1" applyFill="1" applyBorder="1" applyAlignment="1">
      <alignment horizontal="center" vertical="center"/>
    </xf>
    <xf numFmtId="164" fontId="6" fillId="0" borderId="7" xfId="0" applyNumberFormat="1" applyFont="1" applyFill="1" applyBorder="1" applyAlignment="1">
      <alignment horizontal="center" vertical="center"/>
    </xf>
    <xf numFmtId="0" fontId="4" fillId="0" borderId="35" xfId="0" applyNumberFormat="1" applyFont="1" applyFill="1" applyBorder="1" applyAlignment="1">
      <alignment horizontal="center" vertical="center"/>
    </xf>
    <xf numFmtId="10" fontId="3" fillId="0" borderId="18" xfId="0" applyNumberFormat="1" applyFont="1" applyFill="1" applyBorder="1" applyAlignment="1" applyProtection="1">
      <alignment horizontal="center" vertical="center" wrapText="1"/>
      <protection locked="0"/>
    </xf>
    <xf numFmtId="4" fontId="3" fillId="0" borderId="18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36" xfId="0" applyFont="1" applyFill="1" applyBorder="1" applyAlignment="1"/>
    <xf numFmtId="164" fontId="6" fillId="0" borderId="37" xfId="0" applyNumberFormat="1" applyFont="1" applyFill="1" applyBorder="1" applyAlignment="1">
      <alignment horizontal="center" vertical="center"/>
    </xf>
    <xf numFmtId="4" fontId="3" fillId="0" borderId="17" xfId="0" applyNumberFormat="1" applyFont="1" applyFill="1" applyBorder="1" applyAlignment="1" applyProtection="1">
      <alignment horizontal="center" vertical="center" wrapText="1"/>
      <protection locked="0"/>
    </xf>
    <xf numFmtId="2" fontId="9" fillId="0" borderId="38" xfId="0" applyNumberFormat="1" applyFont="1" applyFill="1" applyBorder="1" applyAlignment="1">
      <alignment horizontal="center"/>
    </xf>
    <xf numFmtId="10" fontId="3" fillId="0" borderId="17" xfId="0" applyNumberFormat="1" applyFont="1" applyFill="1" applyBorder="1" applyAlignment="1" applyProtection="1">
      <alignment horizontal="center" vertical="center" wrapText="1"/>
      <protection locked="0"/>
    </xf>
    <xf numFmtId="10" fontId="3" fillId="0" borderId="20" xfId="0" applyNumberFormat="1" applyFont="1" applyFill="1" applyBorder="1" applyAlignment="1" applyProtection="1">
      <alignment horizontal="center" vertical="center" wrapText="1"/>
      <protection locked="0"/>
    </xf>
    <xf numFmtId="4" fontId="9" fillId="0" borderId="38" xfId="0" applyNumberFormat="1" applyFont="1" applyFill="1" applyBorder="1" applyAlignment="1">
      <alignment horizontal="center"/>
    </xf>
    <xf numFmtId="164" fontId="3" fillId="0" borderId="34" xfId="0" applyNumberFormat="1" applyFont="1" applyFill="1" applyBorder="1" applyAlignment="1" applyProtection="1">
      <alignment horizontal="center" vertical="center" wrapText="1"/>
      <protection locked="0"/>
    </xf>
    <xf numFmtId="164" fontId="3" fillId="0" borderId="39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40" xfId="0" applyFont="1" applyFill="1" applyBorder="1" applyAlignment="1" applyProtection="1">
      <alignment horizontal="center" vertical="center"/>
      <protection hidden="1"/>
    </xf>
    <xf numFmtId="164" fontId="6" fillId="0" borderId="41" xfId="0" applyNumberFormat="1" applyFont="1" applyFill="1" applyBorder="1" applyAlignment="1" applyProtection="1">
      <alignment vertical="center"/>
      <protection locked="0"/>
    </xf>
    <xf numFmtId="164" fontId="6" fillId="0" borderId="41" xfId="0" applyNumberFormat="1" applyFont="1" applyFill="1" applyBorder="1" applyAlignment="1" applyProtection="1">
      <alignment horizontal="right" vertical="center"/>
      <protection locked="0"/>
    </xf>
    <xf numFmtId="164" fontId="9" fillId="0" borderId="38" xfId="0" applyNumberFormat="1" applyFont="1" applyFill="1" applyBorder="1" applyAlignment="1" applyProtection="1">
      <alignment horizontal="center" vertical="center" wrapText="1"/>
      <protection locked="0"/>
    </xf>
    <xf numFmtId="2" fontId="3" fillId="0" borderId="32" xfId="0" applyNumberFormat="1" applyFont="1" applyFill="1" applyBorder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7" fillId="0" borderId="0" xfId="0" applyFont="1" applyFill="1" applyBorder="1" applyAlignment="1">
      <alignment horizontal="center" vertical="center" wrapText="1"/>
    </xf>
    <xf numFmtId="0" fontId="17" fillId="0" borderId="0" xfId="0" applyFont="1" applyFill="1" applyAlignment="1">
      <alignment horizontal="center" vertical="center"/>
    </xf>
    <xf numFmtId="0" fontId="4" fillId="0" borderId="0" xfId="0" applyNumberFormat="1" applyFont="1" applyFill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8" fillId="0" borderId="41" xfId="0" applyFont="1" applyFill="1" applyBorder="1" applyAlignment="1">
      <alignment horizontal="center" vertical="center"/>
    </xf>
    <xf numFmtId="0" fontId="15" fillId="0" borderId="41" xfId="0" applyFont="1" applyFill="1" applyBorder="1" applyAlignment="1">
      <alignment horizontal="center" vertical="center"/>
    </xf>
    <xf numFmtId="0" fontId="4" fillId="0" borderId="41" xfId="0" applyNumberFormat="1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 wrapText="1"/>
    </xf>
    <xf numFmtId="0" fontId="6" fillId="0" borderId="41" xfId="0" applyFont="1" applyFill="1" applyBorder="1" applyAlignment="1">
      <alignment horizontal="center" vertical="center"/>
    </xf>
    <xf numFmtId="0" fontId="8" fillId="0" borderId="41" xfId="0" applyFont="1" applyFill="1" applyBorder="1" applyAlignment="1">
      <alignment horizontal="center" vertical="center" wrapText="1"/>
    </xf>
    <xf numFmtId="0" fontId="4" fillId="0" borderId="41" xfId="1" applyNumberFormat="1" applyFont="1" applyFill="1" applyBorder="1" applyAlignment="1" applyProtection="1">
      <alignment horizontal="center" vertical="center" wrapText="1"/>
    </xf>
    <xf numFmtId="0" fontId="4" fillId="0" borderId="41" xfId="1" applyNumberFormat="1" applyFont="1" applyFill="1" applyBorder="1" applyAlignment="1" applyProtection="1">
      <alignment horizontal="center" vertical="center"/>
    </xf>
    <xf numFmtId="0" fontId="4" fillId="0" borderId="41" xfId="0" applyFont="1" applyFill="1" applyBorder="1" applyAlignment="1">
      <alignment horizontal="center" vertical="center" wrapText="1"/>
    </xf>
    <xf numFmtId="0" fontId="18" fillId="0" borderId="41" xfId="0" applyFont="1" applyFill="1" applyBorder="1" applyAlignment="1">
      <alignment horizontal="center" vertical="center" wrapText="1"/>
    </xf>
    <xf numFmtId="0" fontId="4" fillId="0" borderId="41" xfId="0" applyFont="1" applyFill="1" applyBorder="1" applyAlignment="1">
      <alignment horizontal="center"/>
    </xf>
    <xf numFmtId="0" fontId="8" fillId="0" borderId="41" xfId="0" applyFont="1" applyFill="1" applyBorder="1" applyAlignment="1">
      <alignment vertical="center" wrapText="1"/>
    </xf>
    <xf numFmtId="0" fontId="1" fillId="0" borderId="41" xfId="0" applyFont="1" applyFill="1" applyBorder="1"/>
    <xf numFmtId="0" fontId="8" fillId="0" borderId="29" xfId="0" applyFont="1" applyFill="1" applyBorder="1" applyAlignment="1" applyProtection="1">
      <alignment horizontal="left" vertical="center" wrapText="1"/>
      <protection locked="0"/>
    </xf>
    <xf numFmtId="0" fontId="8" fillId="0" borderId="44" xfId="0" applyFont="1" applyFill="1" applyBorder="1" applyAlignment="1" applyProtection="1">
      <alignment horizontal="left" vertical="center" wrapText="1"/>
      <protection locked="0"/>
    </xf>
    <xf numFmtId="0" fontId="8" fillId="0" borderId="45" xfId="0" applyFont="1" applyFill="1" applyBorder="1" applyAlignment="1" applyProtection="1">
      <alignment horizontal="left" vertical="center" wrapText="1"/>
      <protection locked="0"/>
    </xf>
    <xf numFmtId="2" fontId="9" fillId="0" borderId="46" xfId="0" applyNumberFormat="1" applyFont="1" applyFill="1" applyBorder="1" applyAlignment="1" applyProtection="1">
      <alignment horizontal="center" vertical="center" wrapText="1"/>
      <protection locked="0"/>
    </xf>
    <xf numFmtId="2" fontId="9" fillId="0" borderId="26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26" xfId="0" applyFont="1" applyFill="1" applyBorder="1" applyAlignment="1" applyProtection="1">
      <alignment horizontal="center" vertical="center" wrapText="1"/>
      <protection locked="0"/>
    </xf>
    <xf numFmtId="44" fontId="9" fillId="0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ill="1" applyBorder="1" applyAlignment="1"/>
    <xf numFmtId="164" fontId="9" fillId="0" borderId="46" xfId="0" applyNumberFormat="1" applyFont="1" applyFill="1" applyBorder="1" applyAlignment="1" applyProtection="1">
      <alignment horizontal="center" vertical="center" wrapText="1"/>
      <protection locked="0"/>
    </xf>
    <xf numFmtId="10" fontId="9" fillId="0" borderId="47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48" xfId="0" applyFont="1" applyFill="1" applyBorder="1" applyAlignment="1">
      <alignment horizontal="center"/>
    </xf>
    <xf numFmtId="0" fontId="20" fillId="0" borderId="49" xfId="0" applyFont="1" applyFill="1" applyBorder="1" applyAlignment="1">
      <alignment horizontal="center"/>
    </xf>
    <xf numFmtId="0" fontId="3" fillId="0" borderId="33" xfId="0" applyFont="1" applyFill="1" applyBorder="1"/>
    <xf numFmtId="0" fontId="3" fillId="0" borderId="0" xfId="0" applyFont="1" applyFill="1" applyBorder="1"/>
    <xf numFmtId="0" fontId="3" fillId="0" borderId="50" xfId="0" applyFont="1" applyFill="1" applyBorder="1"/>
    <xf numFmtId="0" fontId="3" fillId="0" borderId="51" xfId="0" applyFont="1" applyFill="1" applyBorder="1"/>
    <xf numFmtId="0" fontId="3" fillId="0" borderId="52" xfId="0" applyFont="1" applyFill="1" applyBorder="1"/>
    <xf numFmtId="0" fontId="3" fillId="0" borderId="53" xfId="0" applyFont="1" applyFill="1" applyBorder="1"/>
    <xf numFmtId="0" fontId="3" fillId="0" borderId="54" xfId="0" applyFont="1" applyFill="1" applyBorder="1"/>
    <xf numFmtId="0" fontId="3" fillId="0" borderId="55" xfId="0" applyFont="1" applyFill="1" applyBorder="1"/>
    <xf numFmtId="0" fontId="6" fillId="0" borderId="56" xfId="0" applyFont="1" applyFill="1" applyBorder="1" applyAlignment="1">
      <alignment horizontal="center" vertical="center"/>
    </xf>
    <xf numFmtId="0" fontId="6" fillId="0" borderId="56" xfId="0" applyFont="1" applyFill="1" applyBorder="1" applyAlignment="1">
      <alignment horizontal="center" vertical="center" wrapText="1"/>
    </xf>
    <xf numFmtId="0" fontId="7" fillId="0" borderId="57" xfId="0" applyFont="1" applyFill="1" applyBorder="1" applyAlignment="1">
      <alignment horizontal="center" vertical="center" wrapText="1"/>
    </xf>
    <xf numFmtId="0" fontId="7" fillId="0" borderId="36" xfId="0" applyFont="1" applyFill="1" applyBorder="1" applyAlignment="1">
      <alignment horizontal="center" vertical="center" wrapText="1"/>
    </xf>
    <xf numFmtId="0" fontId="6" fillId="0" borderId="58" xfId="0" applyFont="1" applyFill="1" applyBorder="1" applyAlignment="1">
      <alignment horizontal="center" vertical="center" wrapText="1"/>
    </xf>
    <xf numFmtId="0" fontId="6" fillId="0" borderId="59" xfId="0" applyFont="1" applyFill="1" applyBorder="1" applyAlignment="1">
      <alignment horizontal="center" vertical="center" wrapText="1"/>
    </xf>
    <xf numFmtId="10" fontId="3" fillId="0" borderId="0" xfId="0" applyNumberFormat="1" applyFont="1" applyFill="1"/>
    <xf numFmtId="2" fontId="9" fillId="0" borderId="38" xfId="0" applyNumberFormat="1" applyFont="1" applyFill="1" applyBorder="1" applyAlignment="1" applyProtection="1">
      <alignment horizontal="center" vertical="center" wrapText="1"/>
      <protection locked="0"/>
    </xf>
    <xf numFmtId="2" fontId="3" fillId="0" borderId="60" xfId="0" applyNumberFormat="1" applyFont="1" applyFill="1" applyBorder="1" applyAlignment="1" applyProtection="1">
      <alignment horizontal="center" vertical="center" wrapText="1"/>
      <protection locked="0"/>
    </xf>
    <xf numFmtId="2" fontId="4" fillId="0" borderId="60" xfId="0" applyNumberFormat="1" applyFont="1" applyFill="1" applyBorder="1" applyAlignment="1" applyProtection="1">
      <alignment horizontal="center" vertical="center" wrapText="1"/>
      <protection locked="0"/>
    </xf>
    <xf numFmtId="10" fontId="6" fillId="0" borderId="62" xfId="0" applyNumberFormat="1" applyFont="1" applyFill="1" applyBorder="1" applyAlignment="1" applyProtection="1">
      <alignment horizontal="center" vertical="center" wrapText="1"/>
      <protection locked="0"/>
    </xf>
    <xf numFmtId="10" fontId="6" fillId="0" borderId="63" xfId="0" applyNumberFormat="1" applyFont="1" applyFill="1" applyBorder="1" applyAlignment="1" applyProtection="1">
      <alignment horizontal="center" vertical="center" wrapText="1"/>
      <protection locked="0"/>
    </xf>
    <xf numFmtId="2" fontId="3" fillId="0" borderId="64" xfId="0" applyNumberFormat="1" applyFont="1" applyFill="1" applyBorder="1" applyAlignment="1" applyProtection="1">
      <alignment horizontal="center" vertical="center" wrapText="1"/>
      <protection locked="0"/>
    </xf>
    <xf numFmtId="2" fontId="4" fillId="0" borderId="64" xfId="0" applyNumberFormat="1" applyFont="1" applyFill="1" applyBorder="1" applyAlignment="1" applyProtection="1">
      <alignment horizontal="center" vertical="center" wrapText="1"/>
      <protection locked="0"/>
    </xf>
    <xf numFmtId="10" fontId="6" fillId="0" borderId="66" xfId="0" applyNumberFormat="1" applyFont="1" applyFill="1" applyBorder="1" applyAlignment="1" applyProtection="1">
      <alignment horizontal="center" vertical="center" wrapText="1"/>
      <protection locked="0"/>
    </xf>
    <xf numFmtId="10" fontId="6" fillId="0" borderId="67" xfId="0" applyNumberFormat="1" applyFont="1" applyFill="1" applyBorder="1" applyAlignment="1" applyProtection="1">
      <alignment horizontal="center" vertical="center" wrapText="1"/>
      <protection locked="0"/>
    </xf>
    <xf numFmtId="164" fontId="3" fillId="0" borderId="64" xfId="0" applyNumberFormat="1" applyFont="1" applyFill="1" applyBorder="1" applyAlignment="1" applyProtection="1">
      <alignment horizontal="center" vertical="center" wrapText="1"/>
      <protection locked="0"/>
    </xf>
    <xf numFmtId="164" fontId="4" fillId="0" borderId="64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0" xfId="0" applyFont="1" applyFill="1"/>
    <xf numFmtId="0" fontId="3" fillId="0" borderId="68" xfId="0" applyFont="1" applyFill="1" applyBorder="1" applyAlignment="1" applyProtection="1">
      <alignment horizontal="center" vertical="center" wrapText="1"/>
      <protection locked="0"/>
    </xf>
    <xf numFmtId="0" fontId="3" fillId="0" borderId="69" xfId="0" applyFont="1" applyFill="1" applyBorder="1" applyAlignment="1" applyProtection="1">
      <alignment horizontal="center" vertical="center" wrapText="1"/>
      <protection locked="0"/>
    </xf>
    <xf numFmtId="0" fontId="4" fillId="0" borderId="68" xfId="0" applyFont="1" applyFill="1" applyBorder="1" applyAlignment="1" applyProtection="1">
      <alignment horizontal="center" vertical="center" wrapText="1"/>
      <protection locked="0"/>
    </xf>
    <xf numFmtId="10" fontId="6" fillId="0" borderId="70" xfId="0" applyNumberFormat="1" applyFont="1" applyFill="1" applyBorder="1" applyAlignment="1" applyProtection="1">
      <alignment horizontal="center" vertical="center" wrapText="1"/>
      <protection locked="0"/>
    </xf>
    <xf numFmtId="10" fontId="6" fillId="0" borderId="71" xfId="0" applyNumberFormat="1" applyFont="1" applyFill="1" applyBorder="1" applyAlignment="1" applyProtection="1">
      <alignment horizontal="center" vertical="center" wrapText="1"/>
      <protection locked="0"/>
    </xf>
    <xf numFmtId="164" fontId="8" fillId="0" borderId="38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Alignment="1">
      <alignment horizontal="center"/>
    </xf>
    <xf numFmtId="10" fontId="3" fillId="0" borderId="72" xfId="0" applyNumberFormat="1" applyFont="1" applyFill="1" applyBorder="1" applyAlignment="1" applyProtection="1">
      <alignment horizontal="center" vertical="center" wrapText="1"/>
      <protection locked="0"/>
    </xf>
    <xf numFmtId="10" fontId="6" fillId="0" borderId="73" xfId="0" applyNumberFormat="1" applyFont="1" applyFill="1" applyBorder="1" applyAlignment="1" applyProtection="1">
      <alignment horizontal="center" vertical="center" wrapText="1"/>
      <protection locked="0"/>
    </xf>
    <xf numFmtId="10" fontId="6" fillId="0" borderId="74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Border="1" applyAlignment="1">
      <alignment horizontal="center"/>
    </xf>
    <xf numFmtId="0" fontId="3" fillId="0" borderId="33" xfId="0" applyFont="1" applyFill="1" applyBorder="1" applyAlignment="1">
      <alignment horizontal="center" wrapText="1"/>
    </xf>
    <xf numFmtId="0" fontId="3" fillId="0" borderId="0" xfId="0" applyFont="1" applyFill="1" applyBorder="1" applyAlignment="1">
      <alignment horizontal="center" wrapText="1"/>
    </xf>
    <xf numFmtId="44" fontId="3" fillId="0" borderId="0" xfId="2" applyFont="1" applyFill="1" applyBorder="1" applyAlignment="1">
      <alignment horizontal="center"/>
    </xf>
    <xf numFmtId="0" fontId="6" fillId="0" borderId="76" xfId="0" applyFont="1" applyFill="1" applyBorder="1" applyAlignment="1">
      <alignment horizontal="center" vertical="center"/>
    </xf>
    <xf numFmtId="0" fontId="22" fillId="0" borderId="0" xfId="0" applyFont="1" applyFill="1"/>
    <xf numFmtId="10" fontId="4" fillId="0" borderId="5" xfId="0" applyNumberFormat="1" applyFont="1" applyFill="1" applyBorder="1" applyAlignment="1">
      <alignment horizontal="center" vertical="center"/>
    </xf>
    <xf numFmtId="10" fontId="21" fillId="0" borderId="5" xfId="0" applyNumberFormat="1" applyFont="1" applyFill="1" applyBorder="1" applyAlignment="1">
      <alignment horizontal="center" vertical="center"/>
    </xf>
    <xf numFmtId="10" fontId="4" fillId="0" borderId="77" xfId="0" applyNumberFormat="1" applyFont="1" applyFill="1" applyBorder="1" applyAlignment="1">
      <alignment horizontal="center" vertical="center"/>
    </xf>
    <xf numFmtId="10" fontId="4" fillId="0" borderId="7" xfId="0" applyNumberFormat="1" applyFont="1" applyFill="1" applyBorder="1" applyAlignment="1">
      <alignment horizontal="center" vertical="center"/>
    </xf>
    <xf numFmtId="10" fontId="21" fillId="0" borderId="7" xfId="0" applyNumberFormat="1" applyFont="1" applyFill="1" applyBorder="1" applyAlignment="1">
      <alignment horizontal="center" vertical="center"/>
    </xf>
    <xf numFmtId="10" fontId="4" fillId="0" borderId="78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 applyProtection="1">
      <alignment horizontal="left" vertical="center" wrapText="1"/>
      <protection locked="0"/>
    </xf>
    <xf numFmtId="10" fontId="4" fillId="0" borderId="11" xfId="0" applyNumberFormat="1" applyFont="1" applyFill="1" applyBorder="1" applyAlignment="1">
      <alignment horizontal="center" vertical="center"/>
    </xf>
    <xf numFmtId="10" fontId="4" fillId="0" borderId="79" xfId="0" applyNumberFormat="1" applyFont="1" applyFill="1" applyBorder="1" applyAlignment="1">
      <alignment horizontal="center" vertical="center"/>
    </xf>
    <xf numFmtId="10" fontId="4" fillId="0" borderId="80" xfId="0" applyNumberFormat="1" applyFont="1" applyFill="1" applyBorder="1" applyAlignment="1">
      <alignment horizontal="center" vertical="center"/>
    </xf>
    <xf numFmtId="10" fontId="21" fillId="0" borderId="8" xfId="0" applyNumberFormat="1" applyFont="1" applyFill="1" applyBorder="1" applyAlignment="1">
      <alignment horizontal="center" vertical="center"/>
    </xf>
    <xf numFmtId="10" fontId="4" fillId="0" borderId="81" xfId="0" applyNumberFormat="1" applyFont="1" applyFill="1" applyBorder="1" applyAlignment="1">
      <alignment horizontal="center" vertical="center"/>
    </xf>
    <xf numFmtId="164" fontId="4" fillId="0" borderId="37" xfId="0" applyNumberFormat="1" applyFont="1" applyFill="1" applyBorder="1" applyAlignment="1">
      <alignment horizontal="center" vertical="center"/>
    </xf>
    <xf numFmtId="164" fontId="21" fillId="0" borderId="37" xfId="0" applyNumberFormat="1" applyFont="1" applyFill="1" applyBorder="1" applyAlignment="1">
      <alignment horizontal="center" vertical="center"/>
    </xf>
    <xf numFmtId="10" fontId="21" fillId="0" borderId="82" xfId="0" applyNumberFormat="1" applyFont="1" applyFill="1" applyBorder="1" applyAlignment="1">
      <alignment horizontal="center" vertical="center"/>
    </xf>
    <xf numFmtId="10" fontId="21" fillId="0" borderId="11" xfId="0" applyNumberFormat="1" applyFont="1" applyFill="1" applyBorder="1" applyAlignment="1">
      <alignment horizontal="center" vertical="center"/>
    </xf>
    <xf numFmtId="10" fontId="4" fillId="0" borderId="83" xfId="0" applyNumberFormat="1" applyFont="1" applyFill="1" applyBorder="1" applyAlignment="1">
      <alignment horizontal="center" vertical="center"/>
    </xf>
    <xf numFmtId="10" fontId="4" fillId="0" borderId="12" xfId="0" applyNumberFormat="1" applyFont="1" applyFill="1" applyBorder="1" applyAlignment="1">
      <alignment horizontal="center" vertical="center"/>
    </xf>
    <xf numFmtId="0" fontId="21" fillId="0" borderId="12" xfId="0" applyFont="1" applyFill="1" applyBorder="1" applyAlignment="1">
      <alignment horizontal="center" vertical="center"/>
    </xf>
    <xf numFmtId="10" fontId="4" fillId="0" borderId="84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wrapText="1"/>
    </xf>
    <xf numFmtId="0" fontId="11" fillId="0" borderId="53" xfId="0" applyFont="1" applyFill="1" applyBorder="1" applyAlignment="1" applyProtection="1">
      <alignment vertical="center" wrapText="1"/>
      <protection locked="0"/>
    </xf>
    <xf numFmtId="0" fontId="11" fillId="0" borderId="54" xfId="0" applyFont="1" applyFill="1" applyBorder="1" applyAlignment="1" applyProtection="1">
      <alignment vertical="center" wrapText="1"/>
      <protection locked="0"/>
    </xf>
    <xf numFmtId="0" fontId="11" fillId="0" borderId="55" xfId="0" applyFont="1" applyFill="1" applyBorder="1" applyAlignment="1" applyProtection="1">
      <alignment vertical="center" wrapText="1"/>
      <protection locked="0"/>
    </xf>
    <xf numFmtId="0" fontId="9" fillId="0" borderId="38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Alignment="1">
      <alignment horizontal="center" vertical="center"/>
    </xf>
    <xf numFmtId="0" fontId="4" fillId="0" borderId="85" xfId="0" applyFont="1" applyFill="1" applyBorder="1" applyAlignment="1">
      <alignment horizontal="center"/>
    </xf>
    <xf numFmtId="0" fontId="20" fillId="0" borderId="86" xfId="0" applyFont="1" applyFill="1" applyBorder="1" applyAlignment="1">
      <alignment horizontal="center"/>
    </xf>
    <xf numFmtId="0" fontId="6" fillId="0" borderId="0" xfId="0" applyFont="1" applyFill="1"/>
    <xf numFmtId="0" fontId="4" fillId="0" borderId="87" xfId="0" applyFont="1" applyFill="1" applyBorder="1" applyAlignment="1">
      <alignment vertical="center"/>
    </xf>
    <xf numFmtId="0" fontId="4" fillId="0" borderId="88" xfId="0" applyFont="1" applyFill="1" applyBorder="1" applyAlignment="1">
      <alignment vertical="center"/>
    </xf>
    <xf numFmtId="1" fontId="4" fillId="0" borderId="89" xfId="0" applyNumberFormat="1" applyFont="1" applyFill="1" applyBorder="1" applyAlignment="1" applyProtection="1">
      <alignment vertical="center" wrapText="1"/>
      <protection locked="0"/>
    </xf>
    <xf numFmtId="1" fontId="4" fillId="0" borderId="90" xfId="0" applyNumberFormat="1" applyFont="1" applyFill="1" applyBorder="1" applyAlignment="1" applyProtection="1">
      <alignment vertical="center" wrapText="1"/>
      <protection locked="0"/>
    </xf>
    <xf numFmtId="0" fontId="4" fillId="0" borderId="89" xfId="0" applyFont="1" applyFill="1" applyBorder="1" applyAlignment="1">
      <alignment vertical="center"/>
    </xf>
    <xf numFmtId="1" fontId="4" fillId="0" borderId="88" xfId="0" applyNumberFormat="1" applyFont="1" applyFill="1" applyBorder="1" applyAlignment="1" applyProtection="1">
      <alignment vertical="center" wrapText="1"/>
      <protection locked="0"/>
    </xf>
    <xf numFmtId="0" fontId="4" fillId="0" borderId="91" xfId="0" applyFont="1" applyFill="1" applyBorder="1" applyAlignment="1" applyProtection="1">
      <alignment vertical="center" wrapText="1"/>
      <protection locked="0"/>
    </xf>
    <xf numFmtId="0" fontId="4" fillId="0" borderId="85" xfId="0" applyFont="1" applyFill="1" applyBorder="1" applyAlignment="1" applyProtection="1">
      <alignment vertical="center" wrapText="1"/>
      <protection locked="0"/>
    </xf>
    <xf numFmtId="4" fontId="9" fillId="0" borderId="38" xfId="0" applyNumberFormat="1" applyFont="1" applyFill="1" applyBorder="1" applyAlignment="1" applyProtection="1">
      <alignment horizontal="center" vertical="center" wrapText="1"/>
      <protection locked="0"/>
    </xf>
    <xf numFmtId="4" fontId="9" fillId="0" borderId="46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Alignment="1">
      <alignment horizontal="left"/>
    </xf>
    <xf numFmtId="0" fontId="4" fillId="0" borderId="92" xfId="0" applyFont="1" applyFill="1" applyBorder="1" applyAlignment="1">
      <alignment horizontal="center"/>
    </xf>
    <xf numFmtId="0" fontId="20" fillId="0" borderId="93" xfId="0" applyFont="1" applyFill="1" applyBorder="1" applyAlignment="1">
      <alignment horizontal="center"/>
    </xf>
    <xf numFmtId="0" fontId="7" fillId="0" borderId="41" xfId="0" applyFont="1" applyFill="1" applyBorder="1" applyAlignment="1" applyProtection="1">
      <alignment horizontal="center" vertical="center"/>
      <protection hidden="1"/>
    </xf>
    <xf numFmtId="0" fontId="6" fillId="0" borderId="41" xfId="0" applyFont="1" applyFill="1" applyBorder="1" applyAlignment="1" applyProtection="1">
      <alignment horizontal="center" vertical="center"/>
      <protection hidden="1"/>
    </xf>
    <xf numFmtId="0" fontId="6" fillId="0" borderId="94" xfId="0" applyFont="1" applyFill="1" applyBorder="1" applyAlignment="1" applyProtection="1">
      <alignment horizontal="center" vertical="center"/>
      <protection hidden="1"/>
    </xf>
    <xf numFmtId="4" fontId="3" fillId="0" borderId="0" xfId="0" applyNumberFormat="1" applyFont="1" applyFill="1"/>
    <xf numFmtId="164" fontId="7" fillId="0" borderId="95" xfId="0" applyNumberFormat="1" applyFont="1" applyFill="1" applyBorder="1" applyAlignment="1" applyProtection="1">
      <alignment vertical="center"/>
    </xf>
    <xf numFmtId="0" fontId="4" fillId="0" borderId="33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52" xfId="0" applyFont="1" applyFill="1" applyBorder="1" applyAlignment="1">
      <alignment horizontal="center" vertical="center" wrapText="1"/>
    </xf>
    <xf numFmtId="164" fontId="7" fillId="0" borderId="41" xfId="0" applyNumberFormat="1" applyFont="1" applyFill="1" applyBorder="1" applyAlignment="1" applyProtection="1">
      <alignment vertical="center"/>
    </xf>
    <xf numFmtId="0" fontId="4" fillId="0" borderId="96" xfId="0" applyFont="1" applyFill="1" applyBorder="1" applyAlignment="1">
      <alignment horizontal="center"/>
    </xf>
    <xf numFmtId="0" fontId="20" fillId="0" borderId="97" xfId="0" applyFont="1" applyFill="1" applyBorder="1" applyAlignment="1">
      <alignment horizontal="center"/>
    </xf>
    <xf numFmtId="10" fontId="9" fillId="0" borderId="46" xfId="0" applyNumberFormat="1" applyFont="1" applyFill="1" applyBorder="1" applyAlignment="1" applyProtection="1">
      <alignment horizontal="center" vertical="center" wrapText="1"/>
      <protection locked="0"/>
    </xf>
    <xf numFmtId="3" fontId="3" fillId="0" borderId="0" xfId="0" applyNumberFormat="1" applyFont="1" applyFill="1"/>
    <xf numFmtId="10" fontId="6" fillId="0" borderId="98" xfId="0" applyNumberFormat="1" applyFont="1" applyFill="1" applyBorder="1" applyAlignment="1" applyProtection="1">
      <alignment horizontal="center" vertical="center" wrapText="1"/>
      <protection locked="0"/>
    </xf>
    <xf numFmtId="10" fontId="6" fillId="0" borderId="99" xfId="0" applyNumberFormat="1" applyFont="1" applyFill="1" applyBorder="1" applyAlignment="1" applyProtection="1">
      <alignment horizontal="center" vertical="center" wrapText="1"/>
      <protection locked="0"/>
    </xf>
    <xf numFmtId="2" fontId="8" fillId="0" borderId="46" xfId="0" applyNumberFormat="1" applyFont="1" applyFill="1" applyBorder="1" applyAlignment="1" applyProtection="1">
      <alignment horizontal="center" vertical="center" wrapText="1"/>
      <protection locked="0"/>
    </xf>
    <xf numFmtId="10" fontId="6" fillId="0" borderId="46" xfId="0" applyNumberFormat="1" applyFont="1" applyFill="1" applyBorder="1" applyAlignment="1" applyProtection="1">
      <alignment horizontal="center" vertical="center" wrapText="1"/>
      <protection locked="0"/>
    </xf>
    <xf numFmtId="10" fontId="6" fillId="0" borderId="100" xfId="0" applyNumberFormat="1" applyFont="1" applyFill="1" applyBorder="1" applyAlignment="1" applyProtection="1">
      <alignment horizontal="center" vertical="center" wrapText="1"/>
      <protection locked="0"/>
    </xf>
    <xf numFmtId="10" fontId="6" fillId="0" borderId="101" xfId="0" applyNumberFormat="1" applyFont="1" applyFill="1" applyBorder="1" applyAlignment="1" applyProtection="1">
      <alignment horizontal="center" vertical="center" wrapText="1"/>
      <protection locked="0"/>
    </xf>
    <xf numFmtId="2" fontId="3" fillId="0" borderId="68" xfId="0" applyNumberFormat="1" applyFont="1" applyFill="1" applyBorder="1" applyAlignment="1" applyProtection="1">
      <alignment horizontal="center" vertical="center" wrapText="1"/>
      <protection locked="0"/>
    </xf>
    <xf numFmtId="10" fontId="6" fillId="0" borderId="102" xfId="0" applyNumberFormat="1" applyFont="1" applyFill="1" applyBorder="1" applyAlignment="1" applyProtection="1">
      <alignment horizontal="center" vertical="center" wrapText="1"/>
      <protection locked="0"/>
    </xf>
    <xf numFmtId="10" fontId="6" fillId="0" borderId="103" xfId="0" applyNumberFormat="1" applyFont="1" applyFill="1" applyBorder="1" applyAlignment="1" applyProtection="1">
      <alignment horizontal="center" vertical="center" wrapText="1"/>
      <protection locked="0"/>
    </xf>
    <xf numFmtId="10" fontId="9" fillId="0" borderId="38" xfId="0" applyNumberFormat="1" applyFont="1" applyFill="1" applyBorder="1" applyAlignment="1" applyProtection="1">
      <alignment horizontal="center" vertical="center" wrapText="1"/>
      <protection locked="0"/>
    </xf>
    <xf numFmtId="10" fontId="3" fillId="0" borderId="60" xfId="0" applyNumberFormat="1" applyFont="1" applyFill="1" applyBorder="1" applyAlignment="1" applyProtection="1">
      <alignment horizontal="center" vertical="center" wrapText="1"/>
      <protection locked="0"/>
    </xf>
    <xf numFmtId="2" fontId="21" fillId="0" borderId="7" xfId="0" applyNumberFormat="1" applyFont="1" applyFill="1" applyBorder="1" applyAlignment="1">
      <alignment horizontal="center" vertical="center"/>
    </xf>
    <xf numFmtId="2" fontId="4" fillId="0" borderId="7" xfId="0" applyNumberFormat="1" applyFont="1" applyFill="1" applyBorder="1" applyAlignment="1">
      <alignment horizontal="center" vertical="center"/>
    </xf>
    <xf numFmtId="0" fontId="4" fillId="0" borderId="80" xfId="0" applyNumberFormat="1" applyFont="1" applyFill="1" applyBorder="1" applyAlignment="1">
      <alignment horizontal="center" vertical="center"/>
    </xf>
    <xf numFmtId="2" fontId="21" fillId="0" borderId="8" xfId="0" applyNumberFormat="1" applyFont="1" applyFill="1" applyBorder="1" applyAlignment="1">
      <alignment horizontal="center" vertical="center"/>
    </xf>
    <xf numFmtId="10" fontId="4" fillId="0" borderId="50" xfId="0" applyNumberFormat="1" applyFont="1" applyFill="1" applyBorder="1" applyAlignment="1">
      <alignment horizontal="center" vertical="center"/>
    </xf>
    <xf numFmtId="10" fontId="4" fillId="0" borderId="104" xfId="0" applyNumberFormat="1" applyFont="1" applyFill="1" applyBorder="1" applyAlignment="1">
      <alignment horizontal="center" vertical="center"/>
    </xf>
    <xf numFmtId="0" fontId="8" fillId="0" borderId="105" xfId="0" applyFont="1" applyFill="1" applyBorder="1" applyAlignment="1" applyProtection="1">
      <alignment horizontal="left" vertical="center" wrapText="1"/>
      <protection locked="0"/>
    </xf>
    <xf numFmtId="164" fontId="4" fillId="0" borderId="106" xfId="0" applyNumberFormat="1" applyFont="1" applyFill="1" applyBorder="1" applyAlignment="1">
      <alignment horizontal="center" vertical="center"/>
    </xf>
    <xf numFmtId="164" fontId="21" fillId="0" borderId="7" xfId="0" applyNumberFormat="1" applyFont="1" applyFill="1" applyBorder="1" applyAlignment="1">
      <alignment horizontal="center" vertical="center"/>
    </xf>
    <xf numFmtId="4" fontId="3" fillId="0" borderId="60" xfId="0" applyNumberFormat="1" applyFont="1" applyFill="1" applyBorder="1" applyAlignment="1" applyProtection="1">
      <alignment horizontal="center" vertical="center" wrapText="1"/>
      <protection locked="0"/>
    </xf>
    <xf numFmtId="4" fontId="3" fillId="0" borderId="64" xfId="0" applyNumberFormat="1" applyFont="1" applyFill="1" applyBorder="1" applyAlignment="1" applyProtection="1">
      <alignment horizontal="center" vertical="center" wrapText="1"/>
      <protection locked="0"/>
    </xf>
    <xf numFmtId="10" fontId="6" fillId="0" borderId="107" xfId="0" applyNumberFormat="1" applyFont="1" applyFill="1" applyBorder="1" applyAlignment="1" applyProtection="1">
      <alignment horizontal="center" vertical="center" wrapText="1"/>
      <protection locked="0"/>
    </xf>
    <xf numFmtId="10" fontId="6" fillId="0" borderId="108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60" xfId="0" applyFont="1" applyFill="1" applyBorder="1" applyAlignment="1" applyProtection="1">
      <alignment horizontal="center" vertical="center" wrapText="1"/>
      <protection locked="0"/>
    </xf>
    <xf numFmtId="0" fontId="5" fillId="0" borderId="33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0" fontId="5" fillId="0" borderId="54" xfId="0" applyFont="1" applyFill="1" applyBorder="1" applyAlignment="1" applyProtection="1">
      <alignment horizontal="center" vertical="center" wrapText="1"/>
      <protection locked="0"/>
    </xf>
    <xf numFmtId="0" fontId="5" fillId="0" borderId="55" xfId="0" applyFont="1" applyFill="1" applyBorder="1" applyAlignment="1" applyProtection="1">
      <alignment horizontal="center" vertical="center" wrapText="1"/>
      <protection locked="0"/>
    </xf>
    <xf numFmtId="2" fontId="4" fillId="0" borderId="5" xfId="0" applyNumberFormat="1" applyFont="1" applyFill="1" applyBorder="1" applyAlignment="1">
      <alignment horizontal="center" vertical="center"/>
    </xf>
    <xf numFmtId="2" fontId="21" fillId="0" borderId="5" xfId="0" applyNumberFormat="1" applyFont="1" applyFill="1" applyBorder="1" applyAlignment="1">
      <alignment horizontal="center" vertical="center"/>
    </xf>
    <xf numFmtId="2" fontId="4" fillId="0" borderId="11" xfId="0" applyNumberFormat="1" applyFont="1" applyFill="1" applyBorder="1" applyAlignment="1">
      <alignment horizontal="center" vertical="center"/>
    </xf>
    <xf numFmtId="2" fontId="21" fillId="0" borderId="11" xfId="0" applyNumberFormat="1" applyFont="1" applyFill="1" applyBorder="1" applyAlignment="1">
      <alignment horizontal="center" vertical="center"/>
    </xf>
    <xf numFmtId="0" fontId="4" fillId="0" borderId="82" xfId="0" applyNumberFormat="1" applyFont="1" applyFill="1" applyBorder="1" applyAlignment="1">
      <alignment horizontal="center" vertical="center"/>
    </xf>
    <xf numFmtId="0" fontId="21" fillId="0" borderId="7" xfId="0" applyFont="1" applyFill="1" applyBorder="1" applyAlignment="1">
      <alignment horizontal="center" vertical="center"/>
    </xf>
    <xf numFmtId="164" fontId="4" fillId="0" borderId="109" xfId="0" applyNumberFormat="1" applyFont="1" applyFill="1" applyBorder="1" applyAlignment="1">
      <alignment horizontal="center" vertical="center"/>
    </xf>
    <xf numFmtId="164" fontId="21" fillId="0" borderId="5" xfId="0" applyNumberFormat="1" applyFont="1" applyFill="1" applyBorder="1" applyAlignment="1">
      <alignment horizontal="center" vertical="center"/>
    </xf>
    <xf numFmtId="164" fontId="4" fillId="0" borderId="105" xfId="0" applyNumberFormat="1" applyFont="1" applyFill="1" applyBorder="1" applyAlignment="1">
      <alignment horizontal="center" vertical="center"/>
    </xf>
    <xf numFmtId="164" fontId="21" fillId="0" borderId="105" xfId="0" applyNumberFormat="1" applyFont="1" applyFill="1" applyBorder="1" applyAlignment="1">
      <alignment horizontal="center" vertical="center"/>
    </xf>
    <xf numFmtId="10" fontId="4" fillId="0" borderId="52" xfId="0" applyNumberFormat="1" applyFont="1" applyFill="1" applyBorder="1" applyAlignment="1">
      <alignment horizontal="center" vertical="center"/>
    </xf>
    <xf numFmtId="10" fontId="4" fillId="0" borderId="82" xfId="0" applyNumberFormat="1" applyFont="1" applyFill="1" applyBorder="1" applyAlignment="1">
      <alignment horizontal="center" vertical="center"/>
    </xf>
    <xf numFmtId="2" fontId="21" fillId="0" borderId="106" xfId="0" applyNumberFormat="1" applyFont="1" applyFill="1" applyBorder="1" applyAlignment="1">
      <alignment horizontal="center" vertical="center"/>
    </xf>
    <xf numFmtId="10" fontId="6" fillId="0" borderId="27" xfId="0" applyNumberFormat="1" applyFont="1" applyFill="1" applyBorder="1" applyAlignment="1" applyProtection="1">
      <alignment horizontal="center" vertical="center" wrapText="1"/>
      <protection locked="0"/>
    </xf>
    <xf numFmtId="2" fontId="9" fillId="0" borderId="47" xfId="0" applyNumberFormat="1" applyFont="1" applyFill="1" applyBorder="1" applyAlignment="1" applyProtection="1">
      <alignment horizontal="center" vertical="center" wrapText="1"/>
      <protection locked="0"/>
    </xf>
    <xf numFmtId="2" fontId="3" fillId="0" borderId="72" xfId="0" applyNumberFormat="1" applyFont="1" applyFill="1" applyBorder="1" applyAlignment="1" applyProtection="1">
      <alignment horizontal="center" vertical="center" wrapText="1"/>
      <protection locked="0"/>
    </xf>
    <xf numFmtId="0" fontId="21" fillId="0" borderId="7" xfId="0" applyNumberFormat="1" applyFont="1" applyFill="1" applyBorder="1" applyAlignment="1">
      <alignment horizontal="center" vertical="center"/>
    </xf>
    <xf numFmtId="164" fontId="4" fillId="0" borderId="11" xfId="0" applyNumberFormat="1" applyFont="1" applyFill="1" applyBorder="1" applyAlignment="1">
      <alignment horizontal="center" vertical="center"/>
    </xf>
    <xf numFmtId="164" fontId="21" fillId="0" borderId="82" xfId="0" applyNumberFormat="1" applyFont="1" applyFill="1" applyBorder="1" applyAlignment="1">
      <alignment horizontal="center" vertical="center"/>
    </xf>
    <xf numFmtId="10" fontId="21" fillId="0" borderId="109" xfId="0" applyNumberFormat="1" applyFont="1" applyFill="1" applyBorder="1" applyAlignment="1">
      <alignment horizontal="center" vertical="center"/>
    </xf>
    <xf numFmtId="10" fontId="21" fillId="0" borderId="106" xfId="0" applyNumberFormat="1" applyFont="1" applyFill="1" applyBorder="1" applyAlignment="1">
      <alignment horizontal="center" vertical="center"/>
    </xf>
    <xf numFmtId="2" fontId="8" fillId="0" borderId="64" xfId="0" applyNumberFormat="1" applyFont="1" applyFill="1" applyBorder="1" applyAlignment="1" applyProtection="1">
      <alignment horizontal="center" vertical="center" wrapText="1"/>
      <protection locked="0"/>
    </xf>
    <xf numFmtId="164" fontId="3" fillId="0" borderId="60" xfId="0" applyNumberFormat="1" applyFont="1" applyFill="1" applyBorder="1" applyAlignment="1" applyProtection="1">
      <alignment horizontal="center" vertical="center" wrapText="1"/>
      <protection locked="0"/>
    </xf>
    <xf numFmtId="10" fontId="3" fillId="0" borderId="64" xfId="0" applyNumberFormat="1" applyFont="1" applyFill="1" applyBorder="1" applyAlignment="1" applyProtection="1">
      <alignment horizontal="center" vertical="center" wrapText="1"/>
      <protection locked="0"/>
    </xf>
    <xf numFmtId="164" fontId="4" fillId="0" borderId="5" xfId="0" applyNumberFormat="1" applyFont="1" applyFill="1" applyBorder="1" applyAlignment="1">
      <alignment horizontal="center" vertical="center"/>
    </xf>
    <xf numFmtId="164" fontId="21" fillId="0" borderId="11" xfId="0" applyNumberFormat="1" applyFont="1" applyFill="1" applyBorder="1" applyAlignment="1">
      <alignment horizontal="center" vertical="center"/>
    </xf>
    <xf numFmtId="10" fontId="4" fillId="0" borderId="111" xfId="0" applyNumberFormat="1" applyFont="1" applyFill="1" applyBorder="1" applyAlignment="1">
      <alignment horizontal="center" vertical="center"/>
    </xf>
    <xf numFmtId="0" fontId="4" fillId="0" borderId="5" xfId="0" applyNumberFormat="1" applyFont="1" applyFill="1" applyBorder="1" applyAlignment="1">
      <alignment horizontal="center" vertical="center"/>
    </xf>
    <xf numFmtId="0" fontId="21" fillId="0" borderId="5" xfId="0" applyFont="1" applyFill="1" applyBorder="1" applyAlignment="1">
      <alignment horizontal="center" vertical="center"/>
    </xf>
    <xf numFmtId="10" fontId="4" fillId="0" borderId="22" xfId="0" applyNumberFormat="1" applyFont="1" applyFill="1" applyBorder="1" applyAlignment="1">
      <alignment horizontal="center" vertical="center"/>
    </xf>
    <xf numFmtId="0" fontId="3" fillId="0" borderId="43" xfId="0" applyFont="1" applyFill="1" applyBorder="1" applyAlignment="1">
      <alignment horizontal="center"/>
    </xf>
    <xf numFmtId="0" fontId="3" fillId="0" borderId="34" xfId="0" applyFont="1" applyFill="1" applyBorder="1" applyAlignment="1">
      <alignment horizontal="center"/>
    </xf>
    <xf numFmtId="43" fontId="3" fillId="0" borderId="51" xfId="0" applyNumberFormat="1" applyFont="1" applyFill="1" applyBorder="1" applyAlignment="1">
      <alignment horizontal="center"/>
    </xf>
    <xf numFmtId="44" fontId="3" fillId="0" borderId="52" xfId="2" applyFont="1" applyFill="1" applyBorder="1" applyAlignment="1">
      <alignment horizontal="center"/>
    </xf>
    <xf numFmtId="164" fontId="7" fillId="0" borderId="37" xfId="0" applyNumberFormat="1" applyFont="1" applyFill="1" applyBorder="1" applyAlignment="1">
      <alignment horizontal="center" vertical="center"/>
    </xf>
    <xf numFmtId="0" fontId="5" fillId="0" borderId="52" xfId="0" applyFont="1" applyFill="1" applyBorder="1" applyAlignment="1" applyProtection="1">
      <alignment horizontal="center" vertical="center" wrapText="1"/>
      <protection locked="0"/>
    </xf>
    <xf numFmtId="0" fontId="4" fillId="0" borderId="7" xfId="0" applyNumberFormat="1" applyFont="1" applyFill="1" applyBorder="1" applyAlignment="1">
      <alignment horizontal="center" vertical="center"/>
    </xf>
    <xf numFmtId="10" fontId="3" fillId="2" borderId="61" xfId="0" applyNumberFormat="1" applyFont="1" applyFill="1" applyBorder="1" applyAlignment="1" applyProtection="1">
      <alignment horizontal="center" vertical="center" wrapText="1"/>
      <protection locked="0"/>
    </xf>
    <xf numFmtId="10" fontId="4" fillId="2" borderId="60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61" xfId="0" applyFont="1" applyFill="1" applyBorder="1" applyAlignment="1" applyProtection="1">
      <alignment horizontal="center" vertical="center" wrapText="1"/>
      <protection locked="0"/>
    </xf>
    <xf numFmtId="0" fontId="4" fillId="2" borderId="60" xfId="0" applyFont="1" applyFill="1" applyBorder="1" applyAlignment="1" applyProtection="1">
      <alignment horizontal="center" vertical="center" wrapText="1"/>
      <protection locked="0"/>
    </xf>
    <xf numFmtId="10" fontId="3" fillId="2" borderId="110" xfId="0" applyNumberFormat="1" applyFont="1" applyFill="1" applyBorder="1" applyAlignment="1" applyProtection="1">
      <alignment horizontal="center" vertical="center" wrapText="1"/>
      <protection locked="0"/>
    </xf>
    <xf numFmtId="10" fontId="4" fillId="2" borderId="72" xfId="0" applyNumberFormat="1" applyFont="1" applyFill="1" applyBorder="1" applyAlignment="1" applyProtection="1">
      <alignment horizontal="center" vertical="center" wrapText="1"/>
      <protection locked="0"/>
    </xf>
    <xf numFmtId="10" fontId="3" fillId="2" borderId="65" xfId="0" applyNumberFormat="1" applyFont="1" applyFill="1" applyBorder="1" applyAlignment="1" applyProtection="1">
      <alignment horizontal="center" vertical="center" wrapText="1"/>
      <protection locked="0"/>
    </xf>
    <xf numFmtId="10" fontId="4" fillId="2" borderId="64" xfId="0" applyNumberFormat="1" applyFont="1" applyFill="1" applyBorder="1" applyAlignment="1" applyProtection="1">
      <alignment horizontal="center" vertical="center" wrapText="1"/>
      <protection locked="0"/>
    </xf>
    <xf numFmtId="2" fontId="3" fillId="2" borderId="65" xfId="0" applyNumberFormat="1" applyFont="1" applyFill="1" applyBorder="1" applyAlignment="1" applyProtection="1">
      <alignment horizontal="center" vertical="center" wrapText="1"/>
      <protection locked="0"/>
    </xf>
    <xf numFmtId="164" fontId="4" fillId="0" borderId="60" xfId="0" applyNumberFormat="1" applyFont="1" applyFill="1" applyBorder="1" applyAlignment="1" applyProtection="1">
      <alignment horizontal="center" vertical="center" wrapText="1"/>
      <protection locked="0"/>
    </xf>
    <xf numFmtId="10" fontId="21" fillId="0" borderId="11" xfId="4" applyNumberFormat="1" applyFont="1" applyFill="1" applyBorder="1" applyAlignment="1">
      <alignment horizontal="center" vertical="center"/>
    </xf>
    <xf numFmtId="44" fontId="6" fillId="0" borderId="7" xfId="0" applyNumberFormat="1" applyFont="1" applyFill="1" applyBorder="1" applyAlignment="1">
      <alignment horizontal="center" vertical="center"/>
    </xf>
    <xf numFmtId="44" fontId="7" fillId="0" borderId="7" xfId="0" applyNumberFormat="1" applyFont="1" applyFill="1" applyBorder="1" applyAlignment="1">
      <alignment horizontal="center" vertical="center"/>
    </xf>
    <xf numFmtId="44" fontId="21" fillId="0" borderId="7" xfId="0" applyNumberFormat="1" applyFont="1" applyFill="1" applyBorder="1" applyAlignment="1">
      <alignment horizontal="center" vertical="center"/>
    </xf>
    <xf numFmtId="44" fontId="6" fillId="0" borderId="5" xfId="2" applyFont="1" applyFill="1" applyBorder="1" applyAlignment="1">
      <alignment horizontal="center" vertical="center"/>
    </xf>
    <xf numFmtId="44" fontId="4" fillId="0" borderId="5" xfId="2" applyFont="1" applyFill="1" applyBorder="1" applyAlignment="1">
      <alignment horizontal="center" vertical="center"/>
    </xf>
    <xf numFmtId="44" fontId="21" fillId="0" borderId="5" xfId="2" applyFont="1" applyFill="1" applyBorder="1" applyAlignment="1">
      <alignment horizontal="center" vertical="center"/>
    </xf>
    <xf numFmtId="44" fontId="6" fillId="0" borderId="11" xfId="2" applyFont="1" applyFill="1" applyBorder="1" applyAlignment="1">
      <alignment horizontal="center" vertical="center"/>
    </xf>
    <xf numFmtId="44" fontId="7" fillId="0" borderId="11" xfId="2" applyFont="1" applyFill="1" applyBorder="1" applyAlignment="1">
      <alignment horizontal="center" vertical="center"/>
    </xf>
    <xf numFmtId="44" fontId="21" fillId="0" borderId="11" xfId="2" applyFont="1" applyFill="1" applyBorder="1" applyAlignment="1">
      <alignment horizontal="center" vertical="center"/>
    </xf>
    <xf numFmtId="44" fontId="6" fillId="0" borderId="32" xfId="2" applyFont="1" applyFill="1" applyBorder="1" applyAlignment="1">
      <alignment horizontal="center" vertical="center"/>
    </xf>
    <xf numFmtId="44" fontId="4" fillId="0" borderId="32" xfId="2" applyFont="1" applyFill="1" applyBorder="1" applyAlignment="1">
      <alignment horizontal="center" vertical="center"/>
    </xf>
    <xf numFmtId="44" fontId="21" fillId="0" borderId="8" xfId="2" applyFont="1" applyFill="1" applyBorder="1" applyAlignment="1">
      <alignment horizontal="center" vertical="center"/>
    </xf>
    <xf numFmtId="44" fontId="6" fillId="0" borderId="8" xfId="2" applyFont="1" applyFill="1" applyBorder="1" applyAlignment="1">
      <alignment horizontal="center" vertical="center"/>
    </xf>
    <xf numFmtId="0" fontId="21" fillId="0" borderId="7" xfId="4" applyNumberFormat="1" applyFont="1" applyFill="1" applyBorder="1" applyAlignment="1">
      <alignment horizontal="center" vertical="center"/>
    </xf>
    <xf numFmtId="0" fontId="6" fillId="0" borderId="7" xfId="0" applyNumberFormat="1" applyFont="1" applyFill="1" applyBorder="1" applyAlignment="1">
      <alignment horizontal="center" vertical="center"/>
    </xf>
    <xf numFmtId="10" fontId="6" fillId="0" borderId="11" xfId="2" applyNumberFormat="1" applyFont="1" applyFill="1" applyBorder="1" applyAlignment="1">
      <alignment horizontal="center" vertical="center"/>
    </xf>
    <xf numFmtId="10" fontId="4" fillId="0" borderId="11" xfId="2" applyNumberFormat="1" applyFont="1" applyFill="1" applyBorder="1" applyAlignment="1">
      <alignment horizontal="center" vertical="center"/>
    </xf>
    <xf numFmtId="10" fontId="21" fillId="0" borderId="11" xfId="2" applyNumberFormat="1" applyFont="1" applyFill="1" applyBorder="1" applyAlignment="1">
      <alignment horizontal="center" vertical="center"/>
    </xf>
    <xf numFmtId="44" fontId="4" fillId="0" borderId="8" xfId="2" applyFont="1" applyFill="1" applyBorder="1" applyAlignment="1">
      <alignment horizontal="center" vertical="center"/>
    </xf>
    <xf numFmtId="10" fontId="3" fillId="0" borderId="61" xfId="0" applyNumberFormat="1" applyFont="1" applyFill="1" applyBorder="1" applyAlignment="1" applyProtection="1">
      <alignment horizontal="center" vertical="center" wrapText="1"/>
      <protection locked="0"/>
    </xf>
    <xf numFmtId="10" fontId="4" fillId="0" borderId="60" xfId="0" applyNumberFormat="1" applyFont="1" applyFill="1" applyBorder="1" applyAlignment="1" applyProtection="1">
      <alignment horizontal="center" vertical="center" wrapText="1"/>
      <protection locked="0"/>
    </xf>
    <xf numFmtId="10" fontId="3" fillId="0" borderId="65" xfId="0" applyNumberFormat="1" applyFont="1" applyFill="1" applyBorder="1" applyAlignment="1" applyProtection="1">
      <alignment horizontal="center" vertical="center" wrapText="1"/>
      <protection locked="0"/>
    </xf>
    <xf numFmtId="10" fontId="4" fillId="0" borderId="64" xfId="0" applyNumberFormat="1" applyFont="1" applyFill="1" applyBorder="1" applyAlignment="1" applyProtection="1">
      <alignment horizontal="center" vertical="center" wrapText="1"/>
      <protection locked="0"/>
    </xf>
    <xf numFmtId="164" fontId="6" fillId="0" borderId="128" xfId="0" applyNumberFormat="1" applyFont="1" applyFill="1" applyBorder="1" applyAlignment="1" applyProtection="1">
      <alignment vertical="center"/>
      <protection locked="0"/>
    </xf>
    <xf numFmtId="164" fontId="7" fillId="0" borderId="202" xfId="0" applyNumberFormat="1" applyFont="1" applyFill="1" applyBorder="1" applyAlignment="1" applyProtection="1">
      <alignment vertical="center"/>
    </xf>
    <xf numFmtId="164" fontId="7" fillId="0" borderId="128" xfId="0" applyNumberFormat="1" applyFont="1" applyFill="1" applyBorder="1" applyAlignment="1" applyProtection="1">
      <alignment vertical="center"/>
    </xf>
    <xf numFmtId="4" fontId="9" fillId="0" borderId="46" xfId="0" applyNumberFormat="1" applyFont="1" applyFill="1" applyBorder="1" applyAlignment="1" applyProtection="1">
      <alignment horizontal="center" vertical="center" wrapText="1"/>
      <protection locked="0"/>
    </xf>
    <xf numFmtId="4" fontId="9" fillId="0" borderId="38" xfId="0" applyNumberFormat="1" applyFont="1" applyFill="1" applyBorder="1" applyAlignment="1" applyProtection="1">
      <alignment horizontal="center" vertical="center" wrapText="1"/>
      <protection locked="0"/>
    </xf>
    <xf numFmtId="164" fontId="9" fillId="0" borderId="46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62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0" fontId="4" fillId="0" borderId="183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8" fillId="0" borderId="159" xfId="0" applyFont="1" applyFill="1" applyBorder="1" applyAlignment="1" applyProtection="1">
      <alignment horizontal="left" vertical="center" wrapText="1"/>
      <protection locked="0"/>
    </xf>
    <xf numFmtId="0" fontId="8" fillId="0" borderId="0" xfId="0" applyFont="1" applyFill="1" applyBorder="1" applyAlignment="1" applyProtection="1">
      <alignment horizontal="left" vertical="center" wrapText="1"/>
      <protection locked="0"/>
    </xf>
    <xf numFmtId="0" fontId="8" fillId="0" borderId="105" xfId="0" applyFont="1" applyFill="1" applyBorder="1" applyAlignment="1" applyProtection="1">
      <alignment horizontal="left" vertical="center" wrapText="1"/>
      <protection locked="0"/>
    </xf>
    <xf numFmtId="0" fontId="7" fillId="0" borderId="0" xfId="0" applyFont="1" applyFill="1" applyBorder="1" applyAlignment="1">
      <alignment horizontal="center" vertical="center" wrapText="1"/>
    </xf>
    <xf numFmtId="2" fontId="3" fillId="0" borderId="28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Border="1" applyAlignment="1" applyProtection="1">
      <alignment horizontal="center" vertical="center" wrapText="1"/>
      <protection locked="0"/>
    </xf>
    <xf numFmtId="0" fontId="8" fillId="0" borderId="21" xfId="0" applyFont="1" applyFill="1" applyBorder="1" applyAlignment="1" applyProtection="1">
      <alignment horizontal="left" vertical="center" wrapText="1"/>
      <protection locked="0"/>
    </xf>
    <xf numFmtId="0" fontId="8" fillId="0" borderId="105" xfId="0" applyFont="1" applyFill="1" applyBorder="1" applyAlignment="1" applyProtection="1">
      <alignment horizontal="center" vertical="center" wrapText="1"/>
      <protection locked="0"/>
    </xf>
    <xf numFmtId="4" fontId="3" fillId="0" borderId="28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28" xfId="0" applyFont="1" applyFill="1" applyBorder="1" applyAlignment="1" applyProtection="1">
      <alignment horizontal="center" vertical="center" wrapText="1"/>
      <protection locked="0"/>
    </xf>
    <xf numFmtId="0" fontId="4" fillId="0" borderId="206" xfId="0" applyFont="1" applyFill="1" applyBorder="1" applyAlignment="1">
      <alignment horizontal="center" vertical="center"/>
    </xf>
    <xf numFmtId="164" fontId="3" fillId="0" borderId="17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30" xfId="0" applyFont="1" applyFill="1" applyBorder="1" applyAlignment="1">
      <alignment horizontal="center"/>
    </xf>
    <xf numFmtId="0" fontId="3" fillId="0" borderId="28" xfId="0" applyFont="1" applyFill="1" applyBorder="1" applyAlignment="1">
      <alignment horizontal="center"/>
    </xf>
    <xf numFmtId="0" fontId="3" fillId="0" borderId="29" xfId="0" applyFont="1" applyFill="1" applyBorder="1" applyAlignment="1">
      <alignment horizontal="center"/>
    </xf>
    <xf numFmtId="0" fontId="9" fillId="0" borderId="26" xfId="0" applyFont="1" applyFill="1" applyBorder="1" applyAlignment="1" applyProtection="1">
      <alignment horizontal="center" vertical="center" wrapText="1"/>
      <protection locked="0"/>
    </xf>
    <xf numFmtId="4" fontId="9" fillId="0" borderId="38" xfId="0" applyNumberFormat="1" applyFont="1" applyFill="1" applyBorder="1" applyAlignment="1" applyProtection="1">
      <alignment horizontal="center" vertical="center" wrapText="1"/>
      <protection locked="0"/>
    </xf>
    <xf numFmtId="4" fontId="9" fillId="0" borderId="46" xfId="0" applyNumberFormat="1" applyFont="1" applyFill="1" applyBorder="1" applyAlignment="1" applyProtection="1">
      <alignment horizontal="center" vertical="center" wrapText="1"/>
      <protection locked="0"/>
    </xf>
    <xf numFmtId="164" fontId="9" fillId="0" borderId="64" xfId="0" applyNumberFormat="1" applyFont="1" applyFill="1" applyBorder="1" applyAlignment="1" applyProtection="1">
      <alignment horizontal="center" vertical="center" wrapText="1"/>
      <protection locked="0"/>
    </xf>
    <xf numFmtId="164" fontId="9" fillId="0" borderId="46" xfId="0" applyNumberFormat="1" applyFont="1" applyFill="1" applyBorder="1" applyAlignment="1" applyProtection="1">
      <alignment horizontal="center" vertical="center" wrapText="1"/>
      <protection locked="0"/>
    </xf>
    <xf numFmtId="164" fontId="9" fillId="3" borderId="46" xfId="0" applyNumberFormat="1" applyFont="1" applyFill="1" applyBorder="1" applyAlignment="1" applyProtection="1">
      <alignment horizontal="center" vertical="center" wrapText="1"/>
      <protection locked="0"/>
    </xf>
    <xf numFmtId="43" fontId="3" fillId="3" borderId="20" xfId="3" applyFont="1" applyFill="1" applyBorder="1" applyAlignment="1">
      <alignment horizontal="center"/>
    </xf>
    <xf numFmtId="43" fontId="3" fillId="3" borderId="19" xfId="3" applyFont="1" applyFill="1" applyBorder="1" applyAlignment="1">
      <alignment horizontal="center"/>
    </xf>
    <xf numFmtId="164" fontId="4" fillId="3" borderId="64" xfId="0" applyNumberFormat="1" applyFont="1" applyFill="1" applyBorder="1" applyAlignment="1" applyProtection="1">
      <alignment horizontal="center" vertical="center" wrapText="1"/>
      <protection locked="0"/>
    </xf>
    <xf numFmtId="164" fontId="3" fillId="3" borderId="18" xfId="0" applyNumberFormat="1" applyFont="1" applyFill="1" applyBorder="1" applyAlignment="1" applyProtection="1">
      <alignment horizontal="center" vertical="center" wrapText="1"/>
      <protection locked="0"/>
    </xf>
    <xf numFmtId="10" fontId="6" fillId="3" borderId="62" xfId="0" applyNumberFormat="1" applyFont="1" applyFill="1" applyBorder="1" applyAlignment="1" applyProtection="1">
      <alignment horizontal="center" vertical="center" wrapText="1"/>
      <protection locked="0"/>
    </xf>
    <xf numFmtId="10" fontId="6" fillId="3" borderId="63" xfId="0" applyNumberFormat="1" applyFont="1" applyFill="1" applyBorder="1" applyAlignment="1" applyProtection="1">
      <alignment horizontal="center" vertical="center" wrapText="1"/>
      <protection locked="0"/>
    </xf>
    <xf numFmtId="0" fontId="3" fillId="3" borderId="0" xfId="0" applyFont="1" applyFill="1"/>
    <xf numFmtId="0" fontId="3" fillId="3" borderId="0" xfId="0" applyFont="1" applyFill="1" applyAlignment="1">
      <alignment horizontal="center"/>
    </xf>
    <xf numFmtId="10" fontId="9" fillId="3" borderId="38" xfId="0" applyNumberFormat="1" applyFont="1" applyFill="1" applyBorder="1" applyAlignment="1" applyProtection="1">
      <alignment horizontal="center" vertical="center" wrapText="1"/>
      <protection locked="0"/>
    </xf>
    <xf numFmtId="10" fontId="3" fillId="3" borderId="60" xfId="0" applyNumberFormat="1" applyFont="1" applyFill="1" applyBorder="1" applyAlignment="1" applyProtection="1">
      <alignment horizontal="center" vertical="center" wrapText="1"/>
      <protection locked="0"/>
    </xf>
    <xf numFmtId="10" fontId="3" fillId="3" borderId="28" xfId="0" applyNumberFormat="1" applyFont="1" applyFill="1" applyBorder="1" applyAlignment="1" applyProtection="1">
      <alignment horizontal="center" vertical="center" wrapText="1"/>
      <protection locked="0"/>
    </xf>
    <xf numFmtId="10" fontId="3" fillId="3" borderId="17" xfId="0" applyNumberFormat="1" applyFont="1" applyFill="1" applyBorder="1" applyAlignment="1" applyProtection="1">
      <alignment horizontal="center" vertical="center" wrapText="1"/>
      <protection locked="0"/>
    </xf>
    <xf numFmtId="10" fontId="3" fillId="3" borderId="61" xfId="0" applyNumberFormat="1" applyFont="1" applyFill="1" applyBorder="1" applyAlignment="1" applyProtection="1">
      <alignment horizontal="center" vertical="center" wrapText="1"/>
      <protection locked="0"/>
    </xf>
    <xf numFmtId="10" fontId="4" fillId="3" borderId="60" xfId="0" applyNumberFormat="1" applyFont="1" applyFill="1" applyBorder="1" applyAlignment="1" applyProtection="1">
      <alignment horizontal="center" vertical="center" wrapText="1"/>
      <protection locked="0"/>
    </xf>
    <xf numFmtId="0" fontId="3" fillId="3" borderId="18" xfId="0" applyFont="1" applyFill="1" applyBorder="1" applyAlignment="1">
      <alignment horizontal="center"/>
    </xf>
    <xf numFmtId="0" fontId="3" fillId="3" borderId="29" xfId="0" applyFont="1" applyFill="1" applyBorder="1" applyAlignment="1">
      <alignment horizontal="center"/>
    </xf>
    <xf numFmtId="43" fontId="3" fillId="3" borderId="18" xfId="3" applyFont="1" applyFill="1" applyBorder="1" applyAlignment="1">
      <alignment horizontal="center"/>
    </xf>
    <xf numFmtId="43" fontId="3" fillId="3" borderId="75" xfId="3" applyFont="1" applyFill="1" applyBorder="1" applyAlignment="1">
      <alignment horizontal="center" wrapText="1"/>
    </xf>
    <xf numFmtId="0" fontId="3" fillId="3" borderId="29" xfId="0" applyFont="1" applyFill="1" applyBorder="1" applyAlignment="1">
      <alignment horizontal="center" wrapText="1"/>
    </xf>
    <xf numFmtId="43" fontId="3" fillId="3" borderId="75" xfId="3" applyFont="1" applyFill="1" applyBorder="1" applyAlignment="1">
      <alignment horizontal="center"/>
    </xf>
    <xf numFmtId="0" fontId="3" fillId="3" borderId="20" xfId="0" applyFont="1" applyFill="1" applyBorder="1" applyAlignment="1">
      <alignment horizontal="center"/>
    </xf>
    <xf numFmtId="0" fontId="3" fillId="3" borderId="30" xfId="0" applyFont="1" applyFill="1" applyBorder="1" applyAlignment="1">
      <alignment horizontal="center"/>
    </xf>
    <xf numFmtId="0" fontId="3" fillId="3" borderId="112" xfId="0" applyFont="1" applyFill="1" applyBorder="1" applyAlignment="1">
      <alignment horizontal="center"/>
    </xf>
    <xf numFmtId="2" fontId="4" fillId="4" borderId="60" xfId="0" applyNumberFormat="1" applyFont="1" applyFill="1" applyBorder="1" applyAlignment="1" applyProtection="1">
      <alignment horizontal="center" vertical="center" wrapText="1"/>
      <protection locked="0"/>
    </xf>
    <xf numFmtId="2" fontId="8" fillId="4" borderId="46" xfId="0" applyNumberFormat="1" applyFont="1" applyFill="1" applyBorder="1" applyAlignment="1" applyProtection="1">
      <alignment horizontal="center" vertical="center" wrapText="1"/>
      <protection locked="0"/>
    </xf>
    <xf numFmtId="2" fontId="4" fillId="4" borderId="64" xfId="0" applyNumberFormat="1" applyFont="1" applyFill="1" applyBorder="1" applyAlignment="1" applyProtection="1">
      <alignment horizontal="center" vertical="center" wrapText="1"/>
      <protection locked="0"/>
    </xf>
    <xf numFmtId="43" fontId="3" fillId="4" borderId="18" xfId="3" applyFont="1" applyFill="1" applyBorder="1" applyAlignment="1">
      <alignment horizontal="center"/>
    </xf>
    <xf numFmtId="43" fontId="3" fillId="4" borderId="75" xfId="3" applyFont="1" applyFill="1" applyBorder="1" applyAlignment="1">
      <alignment horizontal="center" wrapText="1"/>
    </xf>
    <xf numFmtId="43" fontId="3" fillId="4" borderId="75" xfId="3" applyFont="1" applyFill="1" applyBorder="1" applyAlignment="1">
      <alignment horizontal="center"/>
    </xf>
    <xf numFmtId="43" fontId="3" fillId="4" borderId="19" xfId="3" applyFont="1" applyFill="1" applyBorder="1" applyAlignment="1">
      <alignment horizontal="center"/>
    </xf>
    <xf numFmtId="2" fontId="3" fillId="4" borderId="60" xfId="0" applyNumberFormat="1" applyFont="1" applyFill="1" applyBorder="1" applyAlignment="1" applyProtection="1">
      <alignment horizontal="center" vertical="center" wrapText="1"/>
      <protection locked="0"/>
    </xf>
    <xf numFmtId="2" fontId="9" fillId="4" borderId="46" xfId="0" applyNumberFormat="1" applyFont="1" applyFill="1" applyBorder="1" applyAlignment="1" applyProtection="1">
      <alignment horizontal="center" vertical="center" wrapText="1"/>
      <protection locked="0"/>
    </xf>
    <xf numFmtId="2" fontId="3" fillId="4" borderId="64" xfId="0" applyNumberFormat="1" applyFont="1" applyFill="1" applyBorder="1" applyAlignment="1" applyProtection="1">
      <alignment horizontal="center" vertical="center" wrapText="1"/>
      <protection locked="0"/>
    </xf>
    <xf numFmtId="2" fontId="9" fillId="4" borderId="26" xfId="0" applyNumberFormat="1" applyFont="1" applyFill="1" applyBorder="1" applyAlignment="1" applyProtection="1">
      <alignment horizontal="center" vertical="center" wrapText="1"/>
      <protection locked="0"/>
    </xf>
    <xf numFmtId="0" fontId="3" fillId="4" borderId="68" xfId="0" applyFont="1" applyFill="1" applyBorder="1" applyAlignment="1" applyProtection="1">
      <alignment horizontal="center" vertical="center" wrapText="1"/>
      <protection locked="0"/>
    </xf>
    <xf numFmtId="4" fontId="9" fillId="0" borderId="64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56" xfId="0" applyFont="1" applyFill="1" applyBorder="1" applyAlignment="1">
      <alignment horizontal="center" vertical="center"/>
    </xf>
    <xf numFmtId="0" fontId="7" fillId="0" borderId="56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58" xfId="0" applyFont="1" applyFill="1" applyBorder="1" applyAlignment="1">
      <alignment horizontal="center" vertical="center" wrapText="1"/>
    </xf>
    <xf numFmtId="0" fontId="7" fillId="0" borderId="59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/>
    <xf numFmtId="10" fontId="4" fillId="0" borderId="0" xfId="0" applyNumberFormat="1" applyFont="1" applyFill="1"/>
    <xf numFmtId="2" fontId="4" fillId="0" borderId="17" xfId="0" applyNumberFormat="1" applyFont="1" applyFill="1" applyBorder="1" applyAlignment="1" applyProtection="1">
      <alignment horizontal="center" vertical="center" wrapText="1"/>
      <protection locked="0"/>
    </xf>
    <xf numFmtId="2" fontId="4" fillId="0" borderId="31" xfId="0" applyNumberFormat="1" applyFont="1" applyFill="1" applyBorder="1" applyAlignment="1" applyProtection="1">
      <alignment horizontal="center" vertical="center" wrapText="1"/>
      <protection locked="0"/>
    </xf>
    <xf numFmtId="2" fontId="4" fillId="0" borderId="18" xfId="0" applyNumberFormat="1" applyFont="1" applyFill="1" applyBorder="1" applyAlignment="1" applyProtection="1">
      <alignment horizontal="center" vertical="center" wrapText="1"/>
      <protection locked="0"/>
    </xf>
    <xf numFmtId="2" fontId="4" fillId="0" borderId="20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8" xfId="0" applyFont="1" applyFill="1" applyBorder="1" applyAlignment="1">
      <alignment horizontal="center"/>
    </xf>
    <xf numFmtId="43" fontId="3" fillId="0" borderId="18" xfId="3" applyFont="1" applyFill="1" applyBorder="1" applyAlignment="1">
      <alignment horizontal="center"/>
    </xf>
    <xf numFmtId="43" fontId="3" fillId="0" borderId="75" xfId="3" applyFont="1" applyFill="1" applyBorder="1" applyAlignment="1"/>
    <xf numFmtId="43" fontId="3" fillId="0" borderId="75" xfId="3" applyFont="1" applyFill="1" applyBorder="1" applyAlignment="1">
      <alignment wrapText="1"/>
    </xf>
    <xf numFmtId="0" fontId="3" fillId="0" borderId="29" xfId="0" applyFont="1" applyFill="1" applyBorder="1" applyAlignment="1">
      <alignment horizontal="center" wrapText="1"/>
    </xf>
    <xf numFmtId="44" fontId="3" fillId="0" borderId="75" xfId="2" applyFont="1" applyFill="1" applyBorder="1" applyAlignment="1"/>
    <xf numFmtId="44" fontId="3" fillId="0" borderId="29" xfId="2" applyFont="1" applyFill="1" applyBorder="1" applyAlignment="1"/>
    <xf numFmtId="44" fontId="3" fillId="0" borderId="113" xfId="2" applyFont="1" applyFill="1" applyBorder="1" applyAlignment="1"/>
    <xf numFmtId="0" fontId="3" fillId="0" borderId="20" xfId="0" applyFont="1" applyFill="1" applyBorder="1" applyAlignment="1">
      <alignment horizontal="center"/>
    </xf>
    <xf numFmtId="43" fontId="3" fillId="0" borderId="20" xfId="3" applyFont="1" applyFill="1" applyBorder="1" applyAlignment="1">
      <alignment horizontal="center"/>
    </xf>
    <xf numFmtId="0" fontId="0" fillId="0" borderId="30" xfId="0" applyFill="1" applyBorder="1" applyAlignment="1"/>
    <xf numFmtId="0" fontId="0" fillId="0" borderId="112" xfId="0" applyFill="1" applyBorder="1" applyAlignment="1"/>
    <xf numFmtId="44" fontId="3" fillId="0" borderId="30" xfId="2" applyFont="1" applyFill="1" applyBorder="1" applyAlignment="1"/>
    <xf numFmtId="44" fontId="3" fillId="0" borderId="114" xfId="2" applyFont="1" applyFill="1" applyBorder="1" applyAlignment="1"/>
    <xf numFmtId="164" fontId="8" fillId="4" borderId="46" xfId="0" applyNumberFormat="1" applyFont="1" applyFill="1" applyBorder="1" applyAlignment="1" applyProtection="1">
      <alignment horizontal="center" vertical="center" wrapText="1"/>
      <protection locked="0"/>
    </xf>
    <xf numFmtId="164" fontId="4" fillId="4" borderId="64" xfId="0" applyNumberFormat="1" applyFont="1" applyFill="1" applyBorder="1" applyAlignment="1" applyProtection="1">
      <alignment horizontal="center" vertical="center" wrapText="1"/>
      <protection locked="0"/>
    </xf>
    <xf numFmtId="164" fontId="8" fillId="4" borderId="64" xfId="0" applyNumberFormat="1" applyFont="1" applyFill="1" applyBorder="1" applyAlignment="1" applyProtection="1">
      <alignment horizontal="center" vertical="center" wrapText="1"/>
      <protection locked="0"/>
    </xf>
    <xf numFmtId="2" fontId="4" fillId="4" borderId="72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8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 wrapText="1" readingOrder="1"/>
    </xf>
    <xf numFmtId="0" fontId="8" fillId="0" borderId="75" xfId="0" applyFont="1" applyFill="1" applyBorder="1" applyAlignment="1">
      <alignment horizontal="center" vertical="center" wrapText="1" readingOrder="1"/>
    </xf>
    <xf numFmtId="0" fontId="4" fillId="0" borderId="29" xfId="0" applyFont="1" applyFill="1" applyBorder="1" applyAlignment="1">
      <alignment horizontal="center"/>
    </xf>
    <xf numFmtId="43" fontId="3" fillId="0" borderId="18" xfId="3" applyFont="1" applyFill="1" applyBorder="1"/>
    <xf numFmtId="43" fontId="3" fillId="0" borderId="31" xfId="3" applyFont="1" applyFill="1" applyBorder="1"/>
    <xf numFmtId="0" fontId="3" fillId="0" borderId="28" xfId="0" applyFont="1" applyFill="1" applyBorder="1" applyAlignment="1">
      <alignment horizontal="center" wrapText="1"/>
    </xf>
    <xf numFmtId="43" fontId="3" fillId="0" borderId="34" xfId="3" applyFont="1" applyFill="1" applyBorder="1"/>
    <xf numFmtId="44" fontId="3" fillId="0" borderId="30" xfId="2" applyFont="1" applyFill="1" applyBorder="1" applyAlignment="1">
      <alignment horizontal="center"/>
    </xf>
    <xf numFmtId="44" fontId="3" fillId="0" borderId="112" xfId="2" applyFont="1" applyFill="1" applyBorder="1" applyAlignment="1">
      <alignment horizontal="center"/>
    </xf>
    <xf numFmtId="4" fontId="4" fillId="4" borderId="60" xfId="0" applyNumberFormat="1" applyFont="1" applyFill="1" applyBorder="1" applyAlignment="1" applyProtection="1">
      <alignment horizontal="center" vertical="center" wrapText="1"/>
      <protection locked="0"/>
    </xf>
    <xf numFmtId="4" fontId="3" fillId="4" borderId="64" xfId="0" applyNumberFormat="1" applyFont="1" applyFill="1" applyBorder="1" applyAlignment="1" applyProtection="1">
      <alignment horizontal="center" vertical="center" wrapText="1"/>
      <protection locked="0"/>
    </xf>
    <xf numFmtId="4" fontId="9" fillId="4" borderId="46" xfId="0" applyNumberFormat="1" applyFont="1" applyFill="1" applyBorder="1" applyAlignment="1" applyProtection="1">
      <alignment horizontal="center" vertical="center" wrapText="1"/>
      <protection locked="0"/>
    </xf>
    <xf numFmtId="4" fontId="9" fillId="4" borderId="64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18" xfId="0" applyFont="1" applyFill="1" applyBorder="1" applyAlignment="1">
      <alignment horizontal="center" vertical="center" wrapText="1"/>
    </xf>
    <xf numFmtId="0" fontId="8" fillId="0" borderId="75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44" fontId="3" fillId="0" borderId="112" xfId="2" applyFont="1" applyFill="1" applyBorder="1" applyAlignment="1"/>
    <xf numFmtId="0" fontId="8" fillId="0" borderId="29" xfId="0" applyFont="1" applyFill="1" applyBorder="1" applyAlignment="1">
      <alignment horizontal="center" vertical="center" wrapText="1"/>
    </xf>
    <xf numFmtId="43" fontId="3" fillId="0" borderId="31" xfId="3" applyFont="1" applyFill="1" applyBorder="1" applyAlignment="1">
      <alignment horizontal="center"/>
    </xf>
    <xf numFmtId="0" fontId="3" fillId="0" borderId="39" xfId="0" applyFont="1" applyFill="1" applyBorder="1" applyAlignment="1">
      <alignment horizontal="center"/>
    </xf>
    <xf numFmtId="43" fontId="3" fillId="0" borderId="39" xfId="3" applyFont="1" applyFill="1" applyBorder="1" applyAlignment="1">
      <alignment horizontal="center"/>
    </xf>
    <xf numFmtId="43" fontId="3" fillId="0" borderId="116" xfId="3" applyFont="1" applyFill="1" applyBorder="1" applyAlignment="1">
      <alignment horizontal="center"/>
    </xf>
    <xf numFmtId="43" fontId="3" fillId="4" borderId="18" xfId="3" applyFont="1" applyFill="1" applyBorder="1"/>
    <xf numFmtId="43" fontId="3" fillId="4" borderId="20" xfId="3" applyFont="1" applyFill="1" applyBorder="1" applyAlignment="1">
      <alignment horizontal="center"/>
    </xf>
    <xf numFmtId="2" fontId="8" fillId="4" borderId="64" xfId="0" applyNumberFormat="1" applyFont="1" applyFill="1" applyBorder="1" applyAlignment="1" applyProtection="1">
      <alignment horizontal="center" vertical="center" wrapText="1"/>
      <protection locked="0"/>
    </xf>
    <xf numFmtId="0" fontId="4" fillId="4" borderId="60" xfId="0" applyFont="1" applyFill="1" applyBorder="1" applyAlignment="1" applyProtection="1">
      <alignment horizontal="center" vertical="center" wrapText="1"/>
      <protection locked="0"/>
    </xf>
    <xf numFmtId="164" fontId="8" fillId="4" borderId="38" xfId="0" applyNumberFormat="1" applyFont="1" applyFill="1" applyBorder="1" applyAlignment="1" applyProtection="1">
      <alignment horizontal="center" vertical="center" wrapText="1"/>
      <protection locked="0"/>
    </xf>
    <xf numFmtId="43" fontId="3" fillId="4" borderId="31" xfId="3" applyFont="1" applyFill="1" applyBorder="1" applyAlignment="1">
      <alignment horizontal="center"/>
    </xf>
    <xf numFmtId="43" fontId="3" fillId="4" borderId="115" xfId="3" applyFont="1" applyFill="1" applyBorder="1" applyAlignment="1">
      <alignment horizontal="center"/>
    </xf>
    <xf numFmtId="4" fontId="4" fillId="4" borderId="64" xfId="0" applyNumberFormat="1" applyFont="1" applyFill="1" applyBorder="1" applyAlignment="1" applyProtection="1">
      <alignment horizontal="center" vertical="center" wrapText="1"/>
      <protection locked="0"/>
    </xf>
    <xf numFmtId="4" fontId="8" fillId="4" borderId="38" xfId="0" applyNumberFormat="1" applyFont="1" applyFill="1" applyBorder="1" applyAlignment="1" applyProtection="1">
      <alignment horizontal="center" vertical="center" wrapText="1"/>
      <protection locked="0"/>
    </xf>
    <xf numFmtId="44" fontId="3" fillId="0" borderId="115" xfId="2" applyFont="1" applyFill="1" applyBorder="1" applyAlignment="1"/>
    <xf numFmtId="0" fontId="4" fillId="0" borderId="31" xfId="0" applyFont="1" applyFill="1" applyBorder="1" applyAlignment="1">
      <alignment horizontal="center" vertical="center"/>
    </xf>
    <xf numFmtId="0" fontId="8" fillId="0" borderId="31" xfId="0" applyFont="1" applyFill="1" applyBorder="1" applyAlignment="1">
      <alignment horizontal="center" vertical="center" wrapText="1"/>
    </xf>
    <xf numFmtId="0" fontId="8" fillId="0" borderId="28" xfId="0" applyFont="1" applyFill="1" applyBorder="1" applyAlignment="1">
      <alignment horizontal="center" vertical="center" wrapText="1"/>
    </xf>
    <xf numFmtId="166" fontId="3" fillId="0" borderId="20" xfId="3" applyNumberFormat="1" applyFont="1" applyFill="1" applyBorder="1" applyAlignment="1">
      <alignment horizontal="center"/>
    </xf>
    <xf numFmtId="164" fontId="6" fillId="4" borderId="41" xfId="0" applyNumberFormat="1" applyFont="1" applyFill="1" applyBorder="1" applyAlignment="1" applyProtection="1">
      <alignment vertical="center"/>
      <protection locked="0"/>
    </xf>
    <xf numFmtId="164" fontId="6" fillId="4" borderId="94" xfId="0" applyNumberFormat="1" applyFont="1" applyFill="1" applyBorder="1" applyAlignment="1" applyProtection="1">
      <alignment vertical="center"/>
      <protection locked="0"/>
    </xf>
    <xf numFmtId="164" fontId="7" fillId="4" borderId="127" xfId="0" applyNumberFormat="1" applyFont="1" applyFill="1" applyBorder="1" applyAlignment="1" applyProtection="1">
      <alignment vertical="center"/>
    </xf>
    <xf numFmtId="164" fontId="7" fillId="4" borderId="203" xfId="0" applyNumberFormat="1" applyFont="1" applyFill="1" applyBorder="1" applyAlignment="1" applyProtection="1">
      <alignment vertical="center"/>
    </xf>
    <xf numFmtId="164" fontId="7" fillId="4" borderId="95" xfId="0" applyNumberFormat="1" applyFont="1" applyFill="1" applyBorder="1" applyAlignment="1" applyProtection="1">
      <alignment vertical="center"/>
    </xf>
    <xf numFmtId="164" fontId="7" fillId="4" borderId="202" xfId="0" applyNumberFormat="1" applyFont="1" applyFill="1" applyBorder="1" applyAlignment="1" applyProtection="1">
      <alignment vertical="center"/>
    </xf>
    <xf numFmtId="164" fontId="7" fillId="4" borderId="41" xfId="0" applyNumberFormat="1" applyFont="1" applyFill="1" applyBorder="1" applyAlignment="1" applyProtection="1">
      <alignment vertical="center"/>
    </xf>
    <xf numFmtId="164" fontId="7" fillId="4" borderId="128" xfId="0" applyNumberFormat="1" applyFont="1" applyFill="1" applyBorder="1" applyAlignment="1" applyProtection="1">
      <alignment vertical="center"/>
    </xf>
    <xf numFmtId="0" fontId="7" fillId="0" borderId="94" xfId="0" applyFont="1" applyFill="1" applyBorder="1" applyAlignment="1" applyProtection="1">
      <alignment horizontal="center" vertical="center"/>
      <protection hidden="1"/>
    </xf>
    <xf numFmtId="0" fontId="22" fillId="0" borderId="0" xfId="0" applyFont="1" applyFill="1" applyBorder="1" applyAlignment="1" applyProtection="1">
      <protection hidden="1"/>
    </xf>
    <xf numFmtId="0" fontId="8" fillId="3" borderId="18" xfId="0" applyFont="1" applyFill="1" applyBorder="1" applyAlignment="1">
      <alignment horizontal="center" vertical="center" wrapText="1" readingOrder="1"/>
    </xf>
    <xf numFmtId="0" fontId="8" fillId="3" borderId="75" xfId="0" applyFont="1" applyFill="1" applyBorder="1" applyAlignment="1">
      <alignment horizontal="center" vertical="center" wrapText="1" readingOrder="1"/>
    </xf>
    <xf numFmtId="0" fontId="4" fillId="3" borderId="18" xfId="0" applyFont="1" applyFill="1" applyBorder="1" applyAlignment="1">
      <alignment horizontal="center" vertical="center"/>
    </xf>
    <xf numFmtId="0" fontId="4" fillId="3" borderId="75" xfId="0" applyFont="1" applyFill="1" applyBorder="1" applyAlignment="1">
      <alignment horizontal="center" vertical="center"/>
    </xf>
    <xf numFmtId="0" fontId="4" fillId="3" borderId="29" xfId="0" applyFont="1" applyFill="1" applyBorder="1" applyAlignment="1">
      <alignment horizontal="center" vertical="center"/>
    </xf>
    <xf numFmtId="0" fontId="4" fillId="3" borderId="0" xfId="0" applyFont="1" applyFill="1" applyAlignment="1">
      <alignment vertical="center"/>
    </xf>
    <xf numFmtId="2" fontId="3" fillId="0" borderId="41" xfId="0" applyNumberFormat="1" applyFont="1" applyFill="1" applyBorder="1" applyAlignment="1" applyProtection="1">
      <alignment horizontal="center" vertical="center" wrapText="1"/>
      <protection locked="0"/>
    </xf>
    <xf numFmtId="164" fontId="9" fillId="0" borderId="41" xfId="0" applyNumberFormat="1" applyFont="1" applyFill="1" applyBorder="1" applyAlignment="1" applyProtection="1">
      <alignment horizontal="center" vertical="center" wrapText="1"/>
      <protection locked="0"/>
    </xf>
    <xf numFmtId="164" fontId="4" fillId="4" borderId="60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41" xfId="0" applyFont="1" applyFill="1" applyBorder="1" applyAlignment="1" applyProtection="1">
      <alignment horizontal="center" vertical="center"/>
      <protection hidden="1"/>
    </xf>
    <xf numFmtId="0" fontId="7" fillId="0" borderId="128" xfId="0" applyFont="1" applyFill="1" applyBorder="1" applyAlignment="1" applyProtection="1">
      <alignment horizontal="center" vertical="center"/>
      <protection hidden="1"/>
    </xf>
    <xf numFmtId="0" fontId="8" fillId="0" borderId="0" xfId="0" applyFont="1" applyFill="1" applyBorder="1" applyAlignment="1" applyProtection="1">
      <alignment horizontal="left" vertical="center" wrapText="1"/>
      <protection locked="0"/>
    </xf>
    <xf numFmtId="0" fontId="8" fillId="0" borderId="187" xfId="0" applyFont="1" applyFill="1" applyBorder="1" applyAlignment="1" applyProtection="1">
      <alignment horizontal="left" vertical="center" wrapText="1"/>
      <protection locked="0"/>
    </xf>
    <xf numFmtId="43" fontId="3" fillId="4" borderId="31" xfId="0" applyNumberFormat="1" applyFont="1" applyFill="1" applyBorder="1" applyAlignment="1">
      <alignment horizontal="center"/>
    </xf>
    <xf numFmtId="43" fontId="3" fillId="4" borderId="31" xfId="0" applyNumberFormat="1" applyFont="1" applyFill="1" applyBorder="1" applyAlignment="1">
      <alignment horizontal="center" wrapText="1"/>
    </xf>
    <xf numFmtId="43" fontId="3" fillId="4" borderId="20" xfId="0" applyNumberFormat="1" applyFont="1" applyFill="1" applyBorder="1" applyAlignment="1">
      <alignment horizontal="center"/>
    </xf>
    <xf numFmtId="43" fontId="3" fillId="4" borderId="18" xfId="0" applyNumberFormat="1" applyFont="1" applyFill="1" applyBorder="1" applyAlignment="1">
      <alignment horizontal="center"/>
    </xf>
    <xf numFmtId="43" fontId="3" fillId="4" borderId="18" xfId="0" applyNumberFormat="1" applyFont="1" applyFill="1" applyBorder="1" applyAlignment="1">
      <alignment horizontal="center" wrapText="1"/>
    </xf>
    <xf numFmtId="43" fontId="3" fillId="4" borderId="20" xfId="0" applyNumberFormat="1" applyFont="1" applyFill="1" applyBorder="1" applyAlignment="1">
      <alignment horizontal="center" wrapText="1"/>
    </xf>
    <xf numFmtId="0" fontId="7" fillId="0" borderId="41" xfId="0" applyFont="1" applyFill="1" applyBorder="1" applyAlignment="1" applyProtection="1">
      <alignment horizontal="center" vertical="center"/>
      <protection hidden="1"/>
    </xf>
    <xf numFmtId="2" fontId="3" fillId="5" borderId="61" xfId="0" applyNumberFormat="1" applyFont="1" applyFill="1" applyBorder="1" applyAlignment="1" applyProtection="1">
      <alignment horizontal="center" vertical="center" wrapText="1"/>
      <protection locked="0"/>
    </xf>
    <xf numFmtId="2" fontId="3" fillId="5" borderId="65" xfId="0" applyNumberFormat="1" applyFont="1" applyFill="1" applyBorder="1" applyAlignment="1" applyProtection="1">
      <alignment horizontal="center" vertical="center" wrapText="1"/>
      <protection locked="0"/>
    </xf>
    <xf numFmtId="2" fontId="9" fillId="5" borderId="46" xfId="0" applyNumberFormat="1" applyFont="1" applyFill="1" applyBorder="1" applyAlignment="1" applyProtection="1">
      <alignment horizontal="center" vertical="center" wrapText="1"/>
      <protection locked="0"/>
    </xf>
    <xf numFmtId="2" fontId="9" fillId="5" borderId="26" xfId="0" applyNumberFormat="1" applyFont="1" applyFill="1" applyBorder="1" applyAlignment="1" applyProtection="1">
      <alignment horizontal="center" vertical="center" wrapText="1"/>
      <protection locked="0"/>
    </xf>
    <xf numFmtId="0" fontId="3" fillId="5" borderId="69" xfId="0" applyFont="1" applyFill="1" applyBorder="1" applyAlignment="1" applyProtection="1">
      <alignment horizontal="center" vertical="center" wrapText="1"/>
      <protection locked="0"/>
    </xf>
    <xf numFmtId="164" fontId="3" fillId="5" borderId="65" xfId="0" applyNumberFormat="1" applyFont="1" applyFill="1" applyBorder="1" applyAlignment="1" applyProtection="1">
      <alignment horizontal="center" vertical="center" wrapText="1"/>
      <protection locked="0"/>
    </xf>
    <xf numFmtId="4" fontId="3" fillId="5" borderId="61" xfId="0" applyNumberFormat="1" applyFont="1" applyFill="1" applyBorder="1" applyAlignment="1" applyProtection="1">
      <alignment horizontal="center" vertical="center" wrapText="1"/>
      <protection locked="0"/>
    </xf>
    <xf numFmtId="4" fontId="3" fillId="5" borderId="65" xfId="0" applyNumberFormat="1" applyFont="1" applyFill="1" applyBorder="1" applyAlignment="1" applyProtection="1">
      <alignment horizontal="center" vertical="center" wrapText="1"/>
      <protection locked="0"/>
    </xf>
    <xf numFmtId="164" fontId="3" fillId="5" borderId="61" xfId="0" applyNumberFormat="1" applyFont="1" applyFill="1" applyBorder="1" applyAlignment="1" applyProtection="1">
      <alignment horizontal="center" vertical="center" wrapText="1"/>
      <protection locked="0"/>
    </xf>
    <xf numFmtId="164" fontId="9" fillId="5" borderId="38" xfId="0" applyNumberFormat="1" applyFont="1" applyFill="1" applyBorder="1" applyAlignment="1" applyProtection="1">
      <alignment horizontal="center" vertical="center" wrapText="1"/>
      <protection locked="0"/>
    </xf>
    <xf numFmtId="0" fontId="3" fillId="5" borderId="61" xfId="0" applyFont="1" applyFill="1" applyBorder="1" applyAlignment="1" applyProtection="1">
      <alignment horizontal="center" vertical="center" wrapText="1"/>
      <protection locked="0"/>
    </xf>
    <xf numFmtId="2" fontId="9" fillId="0" borderId="64" xfId="0" applyNumberFormat="1" applyFont="1" applyFill="1" applyBorder="1" applyAlignment="1" applyProtection="1">
      <alignment horizontal="center" vertical="center" wrapText="1"/>
      <protection locked="0"/>
    </xf>
    <xf numFmtId="4" fontId="9" fillId="5" borderId="38" xfId="0" applyNumberFormat="1" applyFont="1" applyFill="1" applyBorder="1" applyAlignment="1" applyProtection="1">
      <alignment horizontal="center" vertical="center" wrapText="1"/>
      <protection locked="0"/>
    </xf>
    <xf numFmtId="2" fontId="9" fillId="5" borderId="65" xfId="0" applyNumberFormat="1" applyFont="1" applyFill="1" applyBorder="1" applyAlignment="1" applyProtection="1">
      <alignment horizontal="center" vertical="center" wrapText="1"/>
      <protection locked="0"/>
    </xf>
    <xf numFmtId="164" fontId="9" fillId="5" borderId="65" xfId="0" applyNumberFormat="1" applyFont="1" applyFill="1" applyBorder="1" applyAlignment="1" applyProtection="1">
      <alignment horizontal="center" vertical="center" wrapText="1"/>
      <protection locked="0"/>
    </xf>
    <xf numFmtId="164" fontId="9" fillId="5" borderId="46" xfId="0" applyNumberFormat="1" applyFont="1" applyFill="1" applyBorder="1" applyAlignment="1" applyProtection="1">
      <alignment horizontal="center" vertical="center" wrapText="1"/>
      <protection locked="0"/>
    </xf>
    <xf numFmtId="2" fontId="3" fillId="5" borderId="110" xfId="0" applyNumberFormat="1" applyFont="1" applyFill="1" applyBorder="1" applyAlignment="1" applyProtection="1">
      <alignment horizontal="center" vertical="center" wrapText="1"/>
      <protection locked="0"/>
    </xf>
    <xf numFmtId="164" fontId="3" fillId="5" borderId="64" xfId="0" applyNumberFormat="1" applyFont="1" applyFill="1" applyBorder="1" applyAlignment="1" applyProtection="1">
      <alignment horizontal="center" vertical="center" wrapText="1"/>
      <protection locked="0"/>
    </xf>
    <xf numFmtId="43" fontId="3" fillId="4" borderId="0" xfId="3" applyFont="1" applyFill="1"/>
    <xf numFmtId="0" fontId="27" fillId="0" borderId="0" xfId="0" applyFont="1" applyAlignment="1">
      <alignment horizontal="center" vertical="center" wrapText="1"/>
    </xf>
    <xf numFmtId="0" fontId="27" fillId="0" borderId="0" xfId="0" applyFont="1" applyAlignment="1">
      <alignment horizontal="center" vertical="center"/>
    </xf>
    <xf numFmtId="0" fontId="6" fillId="0" borderId="127" xfId="0" applyFont="1" applyFill="1" applyBorder="1" applyAlignment="1">
      <alignment horizontal="center" vertical="center" wrapText="1"/>
    </xf>
    <xf numFmtId="0" fontId="6" fillId="0" borderId="34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4" fontId="9" fillId="4" borderId="26" xfId="0" applyNumberFormat="1" applyFont="1" applyFill="1" applyBorder="1" applyAlignment="1" applyProtection="1">
      <alignment horizontal="center" vertical="center" wrapText="1"/>
      <protection locked="0"/>
    </xf>
    <xf numFmtId="4" fontId="9" fillId="4" borderId="27" xfId="0" applyNumberFormat="1" applyFont="1" applyFill="1" applyBorder="1" applyAlignment="1" applyProtection="1">
      <alignment horizontal="center" vertical="center" wrapText="1"/>
      <protection locked="0"/>
    </xf>
    <xf numFmtId="4" fontId="3" fillId="0" borderId="85" xfId="0" applyNumberFormat="1" applyFont="1" applyFill="1" applyBorder="1" applyAlignment="1">
      <alignment horizontal="center"/>
    </xf>
    <xf numFmtId="0" fontId="3" fillId="0" borderId="86" xfId="0" applyFont="1" applyFill="1" applyBorder="1" applyAlignment="1">
      <alignment horizontal="center"/>
    </xf>
    <xf numFmtId="0" fontId="3" fillId="0" borderId="128" xfId="0" applyFont="1" applyFill="1" applyBorder="1" applyAlignment="1">
      <alignment horizontal="center"/>
    </xf>
    <xf numFmtId="0" fontId="3" fillId="0" borderId="30" xfId="0" applyFont="1" applyFill="1" applyBorder="1" applyAlignment="1">
      <alignment horizontal="center"/>
    </xf>
    <xf numFmtId="0" fontId="3" fillId="0" borderId="110" xfId="0" applyFont="1" applyFill="1" applyBorder="1" applyAlignment="1">
      <alignment horizontal="center"/>
    </xf>
    <xf numFmtId="0" fontId="3" fillId="0" borderId="47" xfId="0" applyFont="1" applyFill="1" applyBorder="1" applyAlignment="1">
      <alignment horizontal="center"/>
    </xf>
    <xf numFmtId="0" fontId="3" fillId="0" borderId="26" xfId="0" applyFont="1" applyFill="1" applyBorder="1" applyAlignment="1">
      <alignment horizontal="center"/>
    </xf>
    <xf numFmtId="0" fontId="3" fillId="0" borderId="29" xfId="0" applyFont="1" applyFill="1" applyBorder="1" applyAlignment="1">
      <alignment horizontal="center"/>
    </xf>
    <xf numFmtId="0" fontId="3" fillId="0" borderId="65" xfId="0" applyFont="1" applyFill="1" applyBorder="1" applyAlignment="1">
      <alignment horizontal="center"/>
    </xf>
    <xf numFmtId="0" fontId="3" fillId="0" borderId="46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133" xfId="0" applyFont="1" applyFill="1" applyBorder="1" applyAlignment="1">
      <alignment horizontal="center"/>
    </xf>
    <xf numFmtId="0" fontId="3" fillId="0" borderId="131" xfId="0" applyFont="1" applyFill="1" applyBorder="1" applyAlignment="1">
      <alignment horizontal="center"/>
    </xf>
    <xf numFmtId="0" fontId="3" fillId="0" borderId="28" xfId="0" applyFont="1" applyFill="1" applyBorder="1" applyAlignment="1">
      <alignment horizontal="center"/>
    </xf>
    <xf numFmtId="0" fontId="3" fillId="0" borderId="61" xfId="0" applyFont="1" applyFill="1" applyBorder="1" applyAlignment="1">
      <alignment horizontal="center"/>
    </xf>
    <xf numFmtId="0" fontId="3" fillId="0" borderId="132" xfId="0" applyFont="1" applyFill="1" applyBorder="1" applyAlignment="1">
      <alignment horizontal="center"/>
    </xf>
    <xf numFmtId="0" fontId="3" fillId="0" borderId="119" xfId="0" applyFont="1" applyFill="1" applyBorder="1" applyAlignment="1">
      <alignment horizontal="center"/>
    </xf>
    <xf numFmtId="0" fontId="3" fillId="0" borderId="38" xfId="0" applyFont="1" applyFill="1" applyBorder="1" applyAlignment="1">
      <alignment horizontal="center"/>
    </xf>
    <xf numFmtId="3" fontId="9" fillId="0" borderId="64" xfId="0" applyNumberFormat="1" applyFont="1" applyFill="1" applyBorder="1" applyAlignment="1" applyProtection="1">
      <alignment horizontal="center" vertical="center" wrapText="1"/>
      <protection locked="0"/>
    </xf>
    <xf numFmtId="3" fontId="9" fillId="0" borderId="65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36" xfId="0" applyFont="1" applyFill="1" applyBorder="1" applyAlignment="1">
      <alignment horizontal="center"/>
    </xf>
    <xf numFmtId="0" fontId="4" fillId="0" borderId="137" xfId="0" applyFont="1" applyFill="1" applyBorder="1" applyAlignment="1">
      <alignment horizontal="center"/>
    </xf>
    <xf numFmtId="0" fontId="4" fillId="0" borderId="138" xfId="0" applyFont="1" applyFill="1" applyBorder="1" applyAlignment="1">
      <alignment horizontal="center"/>
    </xf>
    <xf numFmtId="0" fontId="3" fillId="0" borderId="120" xfId="0" applyFont="1" applyFill="1" applyBorder="1" applyAlignment="1">
      <alignment horizontal="center"/>
    </xf>
    <xf numFmtId="0" fontId="9" fillId="0" borderId="122" xfId="0" applyFont="1" applyFill="1" applyBorder="1" applyAlignment="1" applyProtection="1">
      <alignment horizontal="center" vertical="center" wrapText="1"/>
      <protection locked="0"/>
    </xf>
    <xf numFmtId="0" fontId="9" fillId="0" borderId="26" xfId="0" applyFont="1" applyFill="1" applyBorder="1" applyAlignment="1" applyProtection="1">
      <alignment horizontal="center" vertical="center" wrapText="1"/>
      <protection locked="0"/>
    </xf>
    <xf numFmtId="0" fontId="9" fillId="0" borderId="26" xfId="0" applyFont="1" applyFill="1" applyBorder="1" applyAlignment="1" applyProtection="1">
      <alignment horizontal="center" vertical="center" wrapText="1"/>
      <protection hidden="1"/>
    </xf>
    <xf numFmtId="3" fontId="9" fillId="4" borderId="46" xfId="0" applyNumberFormat="1" applyFont="1" applyFill="1" applyBorder="1" applyAlignment="1" applyProtection="1">
      <alignment horizontal="center" vertical="center" wrapText="1"/>
      <protection locked="0"/>
    </xf>
    <xf numFmtId="3" fontId="9" fillId="4" borderId="67" xfId="0" applyNumberFormat="1" applyFont="1" applyFill="1" applyBorder="1" applyAlignment="1" applyProtection="1">
      <alignment horizontal="center" vertical="center" wrapText="1"/>
      <protection locked="0"/>
    </xf>
    <xf numFmtId="3" fontId="9" fillId="4" borderId="208" xfId="0" applyNumberFormat="1" applyFont="1" applyFill="1" applyBorder="1" applyAlignment="1" applyProtection="1">
      <alignment horizontal="center" vertical="center" wrapText="1"/>
      <protection locked="0"/>
    </xf>
    <xf numFmtId="3" fontId="9" fillId="4" borderId="63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46" xfId="0" applyFont="1" applyFill="1" applyBorder="1" applyAlignment="1">
      <alignment horizontal="center" vertical="center"/>
    </xf>
    <xf numFmtId="0" fontId="9" fillId="0" borderId="120" xfId="0" applyFont="1" applyFill="1" applyBorder="1" applyAlignment="1" applyProtection="1">
      <alignment horizontal="center" vertical="center" wrapText="1"/>
      <protection locked="0"/>
    </xf>
    <xf numFmtId="0" fontId="9" fillId="0" borderId="46" xfId="0" applyFont="1" applyFill="1" applyBorder="1" applyAlignment="1" applyProtection="1">
      <alignment horizontal="center" vertical="center" wrapText="1"/>
      <protection locked="0"/>
    </xf>
    <xf numFmtId="0" fontId="9" fillId="0" borderId="46" xfId="0" applyFont="1" applyFill="1" applyBorder="1" applyAlignment="1" applyProtection="1">
      <alignment horizontal="center" vertical="center" wrapText="1"/>
      <protection hidden="1"/>
    </xf>
    <xf numFmtId="0" fontId="4" fillId="0" borderId="117" xfId="0" applyFont="1" applyFill="1" applyBorder="1" applyAlignment="1" applyProtection="1">
      <alignment horizontal="left" vertical="center" wrapText="1"/>
      <protection locked="0"/>
    </xf>
    <xf numFmtId="0" fontId="4" fillId="0" borderId="118" xfId="0" applyFont="1" applyFill="1" applyBorder="1" applyAlignment="1" applyProtection="1">
      <alignment horizontal="left" vertical="center" wrapText="1"/>
      <protection locked="0"/>
    </xf>
    <xf numFmtId="0" fontId="9" fillId="0" borderId="119" xfId="0" applyFont="1" applyFill="1" applyBorder="1" applyAlignment="1" applyProtection="1">
      <alignment horizontal="center" vertical="center" wrapText="1"/>
      <protection locked="0"/>
    </xf>
    <xf numFmtId="0" fontId="9" fillId="0" borderId="38" xfId="0" applyFont="1" applyFill="1" applyBorder="1" applyAlignment="1" applyProtection="1">
      <alignment horizontal="center" vertical="center" wrapText="1"/>
      <protection locked="0"/>
    </xf>
    <xf numFmtId="0" fontId="9" fillId="0" borderId="38" xfId="0" applyFont="1" applyFill="1" applyBorder="1" applyAlignment="1" applyProtection="1">
      <alignment horizontal="center" vertical="center" wrapText="1"/>
      <protection hidden="1"/>
    </xf>
    <xf numFmtId="0" fontId="7" fillId="0" borderId="213" xfId="0" applyFont="1" applyFill="1" applyBorder="1" applyAlignment="1">
      <alignment horizontal="center" vertical="center"/>
    </xf>
    <xf numFmtId="0" fontId="7" fillId="0" borderId="121" xfId="0" applyFont="1" applyFill="1" applyBorder="1" applyAlignment="1">
      <alignment horizontal="center" vertical="center"/>
    </xf>
    <xf numFmtId="0" fontId="9" fillId="0" borderId="67" xfId="0" applyFont="1" applyFill="1" applyBorder="1" applyAlignment="1" applyProtection="1">
      <alignment horizontal="center" vertical="center" wrapText="1"/>
      <protection locked="0"/>
    </xf>
    <xf numFmtId="3" fontId="9" fillId="0" borderId="211" xfId="0" applyNumberFormat="1" applyFont="1" applyFill="1" applyBorder="1" applyAlignment="1" applyProtection="1">
      <alignment horizontal="center" vertical="center" wrapText="1"/>
      <protection locked="0"/>
    </xf>
    <xf numFmtId="3" fontId="9" fillId="0" borderId="212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118" xfId="0" applyFont="1" applyFill="1" applyBorder="1" applyAlignment="1">
      <alignment horizontal="center" vertical="center" wrapText="1"/>
    </xf>
    <xf numFmtId="0" fontId="7" fillId="0" borderId="59" xfId="0" applyFont="1" applyFill="1" applyBorder="1" applyAlignment="1">
      <alignment horizontal="center" vertical="center" wrapText="1"/>
    </xf>
    <xf numFmtId="0" fontId="7" fillId="0" borderId="64" xfId="0" applyFont="1" applyFill="1" applyBorder="1" applyAlignment="1">
      <alignment horizontal="center" vertical="center"/>
    </xf>
    <xf numFmtId="0" fontId="7" fillId="0" borderId="65" xfId="0" applyFont="1" applyFill="1" applyBorder="1" applyAlignment="1">
      <alignment horizontal="center" vertical="center"/>
    </xf>
    <xf numFmtId="17" fontId="9" fillId="0" borderId="46" xfId="0" applyNumberFormat="1" applyFont="1" applyFill="1" applyBorder="1" applyAlignment="1" applyProtection="1">
      <alignment horizontal="center" vertical="center" wrapText="1"/>
      <protection hidden="1"/>
    </xf>
    <xf numFmtId="1" fontId="7" fillId="0" borderId="46" xfId="0" applyNumberFormat="1" applyFont="1" applyFill="1" applyBorder="1" applyAlignment="1" applyProtection="1">
      <alignment horizontal="center" vertical="center" wrapText="1"/>
      <protection locked="0"/>
    </xf>
    <xf numFmtId="1" fontId="7" fillId="0" borderId="67" xfId="0" applyNumberFormat="1" applyFont="1" applyFill="1" applyBorder="1" applyAlignment="1" applyProtection="1">
      <alignment horizontal="center" vertical="center" wrapText="1"/>
      <protection locked="0"/>
    </xf>
    <xf numFmtId="1" fontId="6" fillId="0" borderId="118" xfId="0" applyNumberFormat="1" applyFont="1" applyFill="1" applyBorder="1" applyAlignment="1" applyProtection="1">
      <alignment horizontal="center" vertical="center" wrapText="1"/>
      <protection locked="0"/>
    </xf>
    <xf numFmtId="1" fontId="6" fillId="0" borderId="59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85" xfId="0" applyFont="1" applyFill="1" applyBorder="1" applyAlignment="1">
      <alignment horizontal="center"/>
    </xf>
    <xf numFmtId="0" fontId="4" fillId="0" borderId="117" xfId="0" applyFont="1" applyFill="1" applyBorder="1" applyAlignment="1">
      <alignment horizontal="left"/>
    </xf>
    <xf numFmtId="0" fontId="4" fillId="0" borderId="118" xfId="0" applyFont="1" applyFill="1" applyBorder="1" applyAlignment="1">
      <alignment horizontal="left"/>
    </xf>
    <xf numFmtId="0" fontId="4" fillId="0" borderId="129" xfId="0" applyFont="1" applyFill="1" applyBorder="1" applyAlignment="1">
      <alignment horizontal="center" vertical="center" wrapText="1"/>
    </xf>
    <xf numFmtId="0" fontId="4" fillId="0" borderId="130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 wrapText="1"/>
    </xf>
    <xf numFmtId="3" fontId="9" fillId="3" borderId="64" xfId="0" applyNumberFormat="1" applyFont="1" applyFill="1" applyBorder="1" applyAlignment="1" applyProtection="1">
      <alignment horizontal="center" vertical="center" wrapText="1"/>
      <protection locked="0"/>
    </xf>
    <xf numFmtId="3" fontId="9" fillId="3" borderId="65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23" xfId="0" applyFont="1" applyFill="1" applyBorder="1" applyAlignment="1">
      <alignment horizontal="center"/>
    </xf>
    <xf numFmtId="0" fontId="3" fillId="0" borderId="124" xfId="0" applyFont="1" applyFill="1" applyBorder="1" applyAlignment="1">
      <alignment horizontal="center"/>
    </xf>
    <xf numFmtId="0" fontId="3" fillId="0" borderId="125" xfId="0" applyFont="1" applyFill="1" applyBorder="1" applyAlignment="1">
      <alignment horizontal="center"/>
    </xf>
    <xf numFmtId="0" fontId="3" fillId="0" borderId="119" xfId="0" applyFont="1" applyFill="1" applyBorder="1" applyAlignment="1">
      <alignment horizontal="left"/>
    </xf>
    <xf numFmtId="0" fontId="3" fillId="0" borderId="38" xfId="0" applyFont="1" applyFill="1" applyBorder="1" applyAlignment="1">
      <alignment horizontal="left"/>
    </xf>
    <xf numFmtId="3" fontId="8" fillId="0" borderId="38" xfId="0" applyNumberFormat="1" applyFont="1" applyFill="1" applyBorder="1" applyAlignment="1" applyProtection="1">
      <alignment horizontal="center" vertical="center" wrapText="1"/>
      <protection locked="0"/>
    </xf>
    <xf numFmtId="3" fontId="8" fillId="0" borderId="101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58" xfId="0" applyFont="1" applyFill="1" applyBorder="1" applyAlignment="1">
      <alignment horizontal="center" vertical="center" wrapText="1"/>
    </xf>
    <xf numFmtId="0" fontId="6" fillId="0" borderId="59" xfId="0" applyFont="1" applyFill="1" applyBorder="1" applyAlignment="1">
      <alignment horizontal="center" vertical="center" wrapText="1"/>
    </xf>
    <xf numFmtId="3" fontId="8" fillId="0" borderId="56" xfId="0" applyNumberFormat="1" applyFont="1" applyFill="1" applyBorder="1" applyAlignment="1" applyProtection="1">
      <alignment horizontal="center" vertical="center" wrapText="1"/>
      <protection locked="0"/>
    </xf>
    <xf numFmtId="3" fontId="8" fillId="0" borderId="108" xfId="0" applyNumberFormat="1" applyFont="1" applyFill="1" applyBorder="1" applyAlignment="1" applyProtection="1">
      <alignment horizontal="center" vertical="center" wrapText="1"/>
      <protection locked="0"/>
    </xf>
    <xf numFmtId="3" fontId="9" fillId="0" borderId="38" xfId="0" applyNumberFormat="1" applyFont="1" applyFill="1" applyBorder="1" applyAlignment="1" applyProtection="1">
      <alignment horizontal="center" vertical="center" wrapText="1"/>
      <protection locked="0"/>
    </xf>
    <xf numFmtId="3" fontId="9" fillId="0" borderId="101" xfId="0" applyNumberFormat="1" applyFont="1" applyFill="1" applyBorder="1" applyAlignment="1" applyProtection="1">
      <alignment horizontal="center" vertical="center" wrapText="1"/>
      <protection locked="0"/>
    </xf>
    <xf numFmtId="3" fontId="9" fillId="0" borderId="26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18" xfId="0" applyFont="1" applyFill="1" applyBorder="1" applyAlignment="1">
      <alignment horizontal="center" vertical="center"/>
    </xf>
    <xf numFmtId="0" fontId="4" fillId="0" borderId="119" xfId="0" applyFont="1" applyFill="1" applyBorder="1" applyAlignment="1" applyProtection="1">
      <alignment horizontal="left" vertical="center" wrapText="1"/>
      <protection locked="0"/>
    </xf>
    <xf numFmtId="0" fontId="4" fillId="0" borderId="38" xfId="0" applyFont="1" applyFill="1" applyBorder="1" applyAlignment="1" applyProtection="1">
      <alignment horizontal="left" vertical="center" wrapText="1"/>
      <protection locked="0"/>
    </xf>
    <xf numFmtId="3" fontId="9" fillId="0" borderId="27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89" xfId="0" applyFont="1" applyFill="1" applyBorder="1" applyAlignment="1">
      <alignment horizontal="center" vertical="center"/>
    </xf>
    <xf numFmtId="0" fontId="4" fillId="0" borderId="126" xfId="0" applyFont="1" applyFill="1" applyBorder="1" applyAlignment="1">
      <alignment horizontal="center" vertical="center"/>
    </xf>
    <xf numFmtId="0" fontId="4" fillId="0" borderId="88" xfId="0" applyFont="1" applyFill="1" applyBorder="1" applyAlignment="1">
      <alignment horizontal="center" vertical="center"/>
    </xf>
    <xf numFmtId="0" fontId="6" fillId="0" borderId="134" xfId="0" applyFont="1" applyFill="1" applyBorder="1" applyAlignment="1">
      <alignment horizontal="center" vertical="center"/>
    </xf>
    <xf numFmtId="0" fontId="6" fillId="0" borderId="135" xfId="0" applyFont="1" applyFill="1" applyBorder="1" applyAlignment="1">
      <alignment horizontal="center" vertical="center"/>
    </xf>
    <xf numFmtId="0" fontId="3" fillId="0" borderId="139" xfId="0" applyFont="1" applyFill="1" applyBorder="1" applyAlignment="1">
      <alignment horizontal="center"/>
    </xf>
    <xf numFmtId="0" fontId="4" fillId="0" borderId="120" xfId="0" applyFont="1" applyFill="1" applyBorder="1" applyAlignment="1" applyProtection="1">
      <alignment horizontal="left" vertical="center" wrapText="1"/>
      <protection locked="0"/>
    </xf>
    <xf numFmtId="0" fontId="4" fillId="0" borderId="46" xfId="0" applyFont="1" applyFill="1" applyBorder="1" applyAlignment="1" applyProtection="1">
      <alignment horizontal="left" vertical="center" wrapText="1"/>
      <protection locked="0"/>
    </xf>
    <xf numFmtId="0" fontId="4" fillId="0" borderId="67" xfId="0" applyFont="1" applyFill="1" applyBorder="1" applyAlignment="1" applyProtection="1">
      <alignment horizontal="left" vertical="center" wrapText="1"/>
      <protection locked="0"/>
    </xf>
    <xf numFmtId="3" fontId="9" fillId="0" borderId="46" xfId="0" applyNumberFormat="1" applyFont="1" applyFill="1" applyBorder="1" applyAlignment="1" applyProtection="1">
      <alignment horizontal="center" vertical="center" wrapText="1"/>
      <protection locked="0"/>
    </xf>
    <xf numFmtId="3" fontId="9" fillId="0" borderId="67" xfId="0" applyNumberFormat="1" applyFont="1" applyFill="1" applyBorder="1" applyAlignment="1" applyProtection="1">
      <alignment horizontal="center" vertical="center" wrapText="1"/>
      <protection locked="0"/>
    </xf>
    <xf numFmtId="3" fontId="9" fillId="0" borderId="47" xfId="0" applyNumberFormat="1" applyFont="1" applyFill="1" applyBorder="1" applyAlignment="1" applyProtection="1">
      <alignment horizontal="center" vertical="center" wrapText="1"/>
      <protection locked="0"/>
    </xf>
    <xf numFmtId="3" fontId="9" fillId="0" borderId="74" xfId="0" applyNumberFormat="1" applyFont="1" applyFill="1" applyBorder="1" applyAlignment="1" applyProtection="1">
      <alignment horizontal="center" vertical="center" wrapText="1"/>
      <protection locked="0"/>
    </xf>
    <xf numFmtId="1" fontId="6" fillId="0" borderId="121" xfId="0" applyNumberFormat="1" applyFont="1" applyFill="1" applyBorder="1" applyAlignment="1" applyProtection="1">
      <alignment horizontal="center" vertical="center" wrapText="1"/>
      <protection locked="0"/>
    </xf>
    <xf numFmtId="4" fontId="9" fillId="4" borderId="38" xfId="0" applyNumberFormat="1" applyFont="1" applyFill="1" applyBorder="1" applyAlignment="1" applyProtection="1">
      <alignment horizontal="center" vertical="center" wrapText="1"/>
      <protection locked="0"/>
    </xf>
    <xf numFmtId="4" fontId="9" fillId="4" borderId="101" xfId="0" applyNumberFormat="1" applyFont="1" applyFill="1" applyBorder="1" applyAlignment="1" applyProtection="1">
      <alignment horizontal="center" vertical="center" wrapText="1"/>
      <protection locked="0"/>
    </xf>
    <xf numFmtId="4" fontId="9" fillId="4" borderId="46" xfId="0" applyNumberFormat="1" applyFont="1" applyFill="1" applyBorder="1" applyAlignment="1" applyProtection="1">
      <alignment horizontal="center" vertical="center" wrapText="1"/>
      <protection locked="0"/>
    </xf>
    <xf numFmtId="4" fontId="9" fillId="4" borderId="67" xfId="0" applyNumberFormat="1" applyFont="1" applyFill="1" applyBorder="1" applyAlignment="1" applyProtection="1">
      <alignment horizontal="center" vertical="center" wrapText="1"/>
      <protection locked="0"/>
    </xf>
    <xf numFmtId="10" fontId="5" fillId="0" borderId="41" xfId="0" applyNumberFormat="1" applyFont="1" applyFill="1" applyBorder="1" applyAlignment="1" applyProtection="1">
      <alignment horizontal="center" vertical="center"/>
    </xf>
    <xf numFmtId="0" fontId="4" fillId="0" borderId="40" xfId="0" applyFont="1" applyFill="1" applyBorder="1" applyAlignment="1">
      <alignment horizontal="center"/>
    </xf>
    <xf numFmtId="0" fontId="4" fillId="0" borderId="41" xfId="0" applyFont="1" applyFill="1" applyBorder="1" applyAlignment="1">
      <alignment horizontal="center"/>
    </xf>
    <xf numFmtId="0" fontId="16" fillId="0" borderId="40" xfId="0" applyFont="1" applyFill="1" applyBorder="1" applyAlignment="1" applyProtection="1">
      <alignment horizontal="center" vertical="center"/>
      <protection hidden="1"/>
    </xf>
    <xf numFmtId="0" fontId="3" fillId="0" borderId="41" xfId="0" applyFont="1" applyFill="1" applyBorder="1" applyAlignment="1" applyProtection="1">
      <alignment horizontal="center" vertical="center"/>
      <protection hidden="1"/>
    </xf>
    <xf numFmtId="0" fontId="8" fillId="0" borderId="40" xfId="0" applyFont="1" applyFill="1" applyBorder="1" applyAlignment="1" applyProtection="1">
      <alignment horizontal="center" vertical="center"/>
      <protection hidden="1"/>
    </xf>
    <xf numFmtId="0" fontId="8" fillId="0" borderId="41" xfId="0" applyFont="1" applyFill="1" applyBorder="1" applyAlignment="1" applyProtection="1">
      <alignment horizontal="center" vertical="center"/>
      <protection hidden="1"/>
    </xf>
    <xf numFmtId="0" fontId="3" fillId="0" borderId="40" xfId="0" applyFont="1" applyFill="1" applyBorder="1" applyAlignment="1" applyProtection="1">
      <alignment horizontal="center" vertical="center"/>
      <protection hidden="1"/>
    </xf>
    <xf numFmtId="0" fontId="7" fillId="0" borderId="41" xfId="0" applyFont="1" applyFill="1" applyBorder="1" applyAlignment="1">
      <alignment horizontal="center" vertical="center"/>
    </xf>
    <xf numFmtId="0" fontId="7" fillId="0" borderId="94" xfId="0" applyFont="1" applyFill="1" applyBorder="1" applyAlignment="1">
      <alignment horizontal="center" vertical="center"/>
    </xf>
    <xf numFmtId="164" fontId="5" fillId="0" borderId="41" xfId="0" applyNumberFormat="1" applyFont="1" applyFill="1" applyBorder="1" applyAlignment="1" applyProtection="1">
      <alignment horizontal="center" vertical="center"/>
    </xf>
    <xf numFmtId="10" fontId="5" fillId="0" borderId="95" xfId="0" applyNumberFormat="1" applyFont="1" applyFill="1" applyBorder="1" applyAlignment="1" applyProtection="1">
      <alignment horizontal="center" vertical="center"/>
    </xf>
    <xf numFmtId="10" fontId="5" fillId="0" borderId="94" xfId="0" applyNumberFormat="1" applyFont="1" applyFill="1" applyBorder="1" applyAlignment="1" applyProtection="1">
      <alignment horizontal="center" vertical="center"/>
    </xf>
    <xf numFmtId="10" fontId="11" fillId="0" borderId="41" xfId="0" applyNumberFormat="1" applyFont="1" applyFill="1" applyBorder="1" applyAlignment="1" applyProtection="1">
      <alignment horizontal="center" vertical="center"/>
    </xf>
    <xf numFmtId="164" fontId="11" fillId="0" borderId="41" xfId="0" applyNumberFormat="1" applyFont="1" applyFill="1" applyBorder="1" applyAlignment="1" applyProtection="1">
      <alignment horizontal="center" vertical="center"/>
    </xf>
    <xf numFmtId="10" fontId="11" fillId="0" borderId="95" xfId="0" applyNumberFormat="1" applyFont="1" applyFill="1" applyBorder="1" applyAlignment="1" applyProtection="1">
      <alignment horizontal="center" vertical="center"/>
    </xf>
    <xf numFmtId="0" fontId="3" fillId="0" borderId="141" xfId="0" applyFont="1" applyFill="1" applyBorder="1" applyAlignment="1" applyProtection="1">
      <alignment horizontal="center" vertical="center"/>
      <protection hidden="1"/>
    </xf>
    <xf numFmtId="0" fontId="3" fillId="0" borderId="95" xfId="0" applyFont="1" applyFill="1" applyBorder="1" applyAlignment="1" applyProtection="1">
      <alignment horizontal="center" vertical="center"/>
      <protection hidden="1"/>
    </xf>
    <xf numFmtId="0" fontId="4" fillId="0" borderId="40" xfId="0" applyFont="1" applyFill="1" applyBorder="1" applyAlignment="1">
      <alignment horizontal="left"/>
    </xf>
    <xf numFmtId="0" fontId="4" fillId="0" borderId="41" xfId="0" applyFont="1" applyFill="1" applyBorder="1" applyAlignment="1">
      <alignment horizontal="left"/>
    </xf>
    <xf numFmtId="0" fontId="4" fillId="0" borderId="94" xfId="0" applyFont="1" applyFill="1" applyBorder="1" applyAlignment="1">
      <alignment horizontal="left"/>
    </xf>
    <xf numFmtId="164" fontId="5" fillId="0" borderId="94" xfId="0" applyNumberFormat="1" applyFont="1" applyFill="1" applyBorder="1" applyAlignment="1" applyProtection="1">
      <alignment horizontal="center" vertical="center"/>
    </xf>
    <xf numFmtId="0" fontId="9" fillId="0" borderId="40" xfId="0" applyFont="1" applyFill="1" applyBorder="1" applyAlignment="1" applyProtection="1">
      <alignment horizontal="center" vertical="center"/>
      <protection hidden="1"/>
    </xf>
    <xf numFmtId="10" fontId="11" fillId="0" borderId="129" xfId="0" applyNumberFormat="1" applyFont="1" applyFill="1" applyBorder="1" applyAlignment="1" applyProtection="1">
      <alignment horizontal="center" vertical="center"/>
    </xf>
    <xf numFmtId="10" fontId="11" fillId="0" borderId="42" xfId="0" applyNumberFormat="1" applyFont="1" applyFill="1" applyBorder="1" applyAlignment="1" applyProtection="1">
      <alignment horizontal="center" vertical="center"/>
    </xf>
    <xf numFmtId="10" fontId="11" fillId="0" borderId="51" xfId="0" applyNumberFormat="1" applyFont="1" applyFill="1" applyBorder="1" applyAlignment="1" applyProtection="1">
      <alignment horizontal="center" vertical="center"/>
    </xf>
    <xf numFmtId="10" fontId="11" fillId="0" borderId="43" xfId="0" applyNumberFormat="1" applyFont="1" applyFill="1" applyBorder="1" applyAlignment="1" applyProtection="1">
      <alignment horizontal="center" vertical="center"/>
    </xf>
    <xf numFmtId="10" fontId="11" fillId="0" borderId="204" xfId="0" applyNumberFormat="1" applyFont="1" applyFill="1" applyBorder="1" applyAlignment="1" applyProtection="1">
      <alignment horizontal="center" vertical="center"/>
    </xf>
    <xf numFmtId="10" fontId="11" fillId="0" borderId="205" xfId="0" applyNumberFormat="1" applyFont="1" applyFill="1" applyBorder="1" applyAlignment="1" applyProtection="1">
      <alignment horizontal="center" vertical="center"/>
    </xf>
    <xf numFmtId="0" fontId="4" fillId="0" borderId="140" xfId="0" applyFont="1" applyFill="1" applyBorder="1" applyAlignment="1">
      <alignment horizontal="center" vertical="center" wrapText="1"/>
    </xf>
    <xf numFmtId="0" fontId="4" fillId="0" borderId="92" xfId="0" applyFont="1" applyFill="1" applyBorder="1" applyAlignment="1">
      <alignment horizontal="center" vertical="center" wrapText="1"/>
    </xf>
    <xf numFmtId="0" fontId="4" fillId="0" borderId="93" xfId="0" applyFont="1" applyFill="1" applyBorder="1" applyAlignment="1">
      <alignment horizontal="center" vertical="center" wrapText="1"/>
    </xf>
    <xf numFmtId="0" fontId="9" fillId="0" borderId="41" xfId="0" applyFont="1" applyFill="1" applyBorder="1" applyAlignment="1" applyProtection="1">
      <alignment horizontal="left" vertical="center"/>
      <protection hidden="1"/>
    </xf>
    <xf numFmtId="0" fontId="9" fillId="0" borderId="141" xfId="0" applyFont="1" applyFill="1" applyBorder="1" applyAlignment="1" applyProtection="1">
      <alignment horizontal="left" vertical="center" wrapText="1"/>
      <protection hidden="1"/>
    </xf>
    <xf numFmtId="0" fontId="9" fillId="0" borderId="95" xfId="0" applyFont="1" applyFill="1" applyBorder="1" applyAlignment="1" applyProtection="1">
      <alignment horizontal="left" vertical="center" wrapText="1"/>
      <protection hidden="1"/>
    </xf>
    <xf numFmtId="164" fontId="6" fillId="0" borderId="95" xfId="0" applyNumberFormat="1" applyFont="1" applyFill="1" applyBorder="1" applyAlignment="1" applyProtection="1">
      <alignment horizontal="center" vertical="center"/>
      <protection locked="0"/>
    </xf>
    <xf numFmtId="164" fontId="6" fillId="0" borderId="128" xfId="0" applyNumberFormat="1" applyFont="1" applyFill="1" applyBorder="1" applyAlignment="1" applyProtection="1">
      <alignment horizontal="center" vertical="center"/>
      <protection locked="0"/>
    </xf>
    <xf numFmtId="164" fontId="6" fillId="0" borderId="86" xfId="0" applyNumberFormat="1" applyFont="1" applyFill="1" applyBorder="1" applyAlignment="1" applyProtection="1">
      <alignment horizontal="center" vertical="center"/>
      <protection locked="0"/>
    </xf>
    <xf numFmtId="164" fontId="6" fillId="0" borderId="41" xfId="0" applyNumberFormat="1" applyFont="1" applyFill="1" applyBorder="1" applyAlignment="1" applyProtection="1">
      <alignment horizontal="center" vertical="center"/>
      <protection locked="0"/>
    </xf>
    <xf numFmtId="0" fontId="9" fillId="0" borderId="40" xfId="0" applyFont="1" applyFill="1" applyBorder="1" applyAlignment="1" applyProtection="1">
      <alignment horizontal="left" vertical="center" wrapText="1"/>
      <protection hidden="1"/>
    </xf>
    <xf numFmtId="0" fontId="9" fillId="0" borderId="41" xfId="0" applyFont="1" applyFill="1" applyBorder="1" applyAlignment="1" applyProtection="1">
      <alignment horizontal="left" vertical="center" wrapText="1"/>
      <protection hidden="1"/>
    </xf>
    <xf numFmtId="0" fontId="7" fillId="0" borderId="128" xfId="0" applyFont="1" applyFill="1" applyBorder="1" applyAlignment="1">
      <alignment horizontal="center" vertical="center"/>
    </xf>
    <xf numFmtId="0" fontId="4" fillId="0" borderId="40" xfId="0" applyFont="1" applyFill="1" applyBorder="1" applyAlignment="1" applyProtection="1">
      <alignment horizontal="center" vertical="center"/>
      <protection hidden="1"/>
    </xf>
    <xf numFmtId="0" fontId="4" fillId="0" borderId="41" xfId="0" applyFont="1" applyFill="1" applyBorder="1" applyAlignment="1" applyProtection="1">
      <alignment horizontal="center" vertical="center"/>
      <protection hidden="1"/>
    </xf>
    <xf numFmtId="164" fontId="6" fillId="4" borderId="41" xfId="0" applyNumberFormat="1" applyFont="1" applyFill="1" applyBorder="1" applyAlignment="1" applyProtection="1">
      <alignment horizontal="center" vertical="center"/>
      <protection locked="0"/>
    </xf>
    <xf numFmtId="164" fontId="6" fillId="4" borderId="94" xfId="0" applyNumberFormat="1" applyFont="1" applyFill="1" applyBorder="1" applyAlignment="1" applyProtection="1">
      <alignment horizontal="center" vertical="center"/>
      <protection locked="0"/>
    </xf>
    <xf numFmtId="164" fontId="6" fillId="0" borderId="142" xfId="0" applyNumberFormat="1" applyFont="1" applyFill="1" applyBorder="1" applyAlignment="1" applyProtection="1">
      <alignment horizontal="center" vertical="center"/>
      <protection locked="0"/>
    </xf>
    <xf numFmtId="0" fontId="3" fillId="0" borderId="140" xfId="0" applyFont="1" applyFill="1" applyBorder="1" applyAlignment="1">
      <alignment horizontal="center"/>
    </xf>
    <xf numFmtId="0" fontId="3" fillId="0" borderId="92" xfId="0" applyFont="1" applyFill="1" applyBorder="1" applyAlignment="1">
      <alignment horizontal="center"/>
    </xf>
    <xf numFmtId="0" fontId="4" fillId="0" borderId="40" xfId="0" applyFont="1" applyFill="1" applyBorder="1" applyAlignment="1">
      <alignment horizontal="center" vertical="center" wrapText="1"/>
    </xf>
    <xf numFmtId="0" fontId="4" fillId="0" borderId="41" xfId="0" applyFont="1" applyFill="1" applyBorder="1" applyAlignment="1">
      <alignment horizontal="center" vertical="center" wrapText="1"/>
    </xf>
    <xf numFmtId="0" fontId="4" fillId="0" borderId="94" xfId="0" applyFont="1" applyFill="1" applyBorder="1" applyAlignment="1">
      <alignment horizontal="center" vertical="center" wrapText="1"/>
    </xf>
    <xf numFmtId="0" fontId="7" fillId="0" borderId="86" xfId="0" applyFont="1" applyFill="1" applyBorder="1" applyAlignment="1">
      <alignment horizontal="center" vertical="center"/>
    </xf>
    <xf numFmtId="0" fontId="7" fillId="0" borderId="40" xfId="0" applyFont="1" applyFill="1" applyBorder="1" applyAlignment="1" applyProtection="1">
      <alignment horizontal="center" vertical="center"/>
      <protection hidden="1"/>
    </xf>
    <xf numFmtId="0" fontId="7" fillId="0" borderId="41" xfId="0" applyFont="1" applyFill="1" applyBorder="1" applyAlignment="1" applyProtection="1">
      <alignment horizontal="center" vertical="center"/>
      <protection hidden="1"/>
    </xf>
    <xf numFmtId="0" fontId="6" fillId="0" borderId="40" xfId="0" applyFont="1" applyFill="1" applyBorder="1" applyAlignment="1" applyProtection="1">
      <alignment horizontal="center" vertical="center"/>
      <protection hidden="1"/>
    </xf>
    <xf numFmtId="0" fontId="6" fillId="0" borderId="41" xfId="0" applyFont="1" applyFill="1" applyBorder="1" applyAlignment="1" applyProtection="1">
      <alignment horizontal="center" vertical="center"/>
      <protection hidden="1"/>
    </xf>
    <xf numFmtId="0" fontId="7" fillId="0" borderId="78" xfId="0" applyFont="1" applyFill="1" applyBorder="1" applyAlignment="1">
      <alignment horizontal="center" vertical="center"/>
    </xf>
    <xf numFmtId="0" fontId="4" fillId="0" borderId="94" xfId="0" applyFont="1" applyFill="1" applyBorder="1" applyAlignment="1">
      <alignment horizontal="center"/>
    </xf>
    <xf numFmtId="0" fontId="9" fillId="0" borderId="40" xfId="0" applyFont="1" applyFill="1" applyBorder="1" applyAlignment="1" applyProtection="1">
      <alignment horizontal="left" vertical="center"/>
      <protection hidden="1"/>
    </xf>
    <xf numFmtId="0" fontId="4" fillId="0" borderId="140" xfId="0" applyFont="1" applyFill="1" applyBorder="1" applyAlignment="1">
      <alignment horizontal="center"/>
    </xf>
    <xf numFmtId="0" fontId="4" fillId="0" borderId="92" xfId="0" applyFont="1" applyFill="1" applyBorder="1" applyAlignment="1">
      <alignment horizontal="center"/>
    </xf>
    <xf numFmtId="0" fontId="4" fillId="0" borderId="93" xfId="0" applyFont="1" applyFill="1" applyBorder="1" applyAlignment="1">
      <alignment horizontal="center"/>
    </xf>
    <xf numFmtId="0" fontId="8" fillId="0" borderId="141" xfId="0" applyFont="1" applyFill="1" applyBorder="1" applyAlignment="1" applyProtection="1">
      <alignment horizontal="left" vertical="center"/>
      <protection hidden="1"/>
    </xf>
    <xf numFmtId="0" fontId="8" fillId="0" borderId="95" xfId="0" applyFont="1" applyFill="1" applyBorder="1" applyAlignment="1" applyProtection="1">
      <alignment horizontal="left" vertical="center"/>
      <protection hidden="1"/>
    </xf>
    <xf numFmtId="0" fontId="8" fillId="0" borderId="40" xfId="0" applyFont="1" applyFill="1" applyBorder="1" applyAlignment="1" applyProtection="1">
      <alignment horizontal="left" vertical="center"/>
      <protection hidden="1"/>
    </xf>
    <xf numFmtId="0" fontId="8" fillId="0" borderId="41" xfId="0" applyFont="1" applyFill="1" applyBorder="1" applyAlignment="1" applyProtection="1">
      <alignment horizontal="left" vertical="center"/>
      <protection hidden="1"/>
    </xf>
    <xf numFmtId="0" fontId="23" fillId="0" borderId="0" xfId="0" applyFont="1" applyFill="1" applyBorder="1" applyAlignment="1" applyProtection="1">
      <alignment horizontal="left" vertical="center" wrapText="1"/>
      <protection locked="0"/>
    </xf>
    <xf numFmtId="0" fontId="9" fillId="0" borderId="133" xfId="0" applyFont="1" applyFill="1" applyBorder="1" applyAlignment="1" applyProtection="1">
      <alignment horizontal="left" vertical="center" wrapText="1"/>
      <protection locked="0"/>
    </xf>
    <xf numFmtId="0" fontId="9" fillId="0" borderId="29" xfId="0" applyFont="1" applyFill="1" applyBorder="1" applyAlignment="1" applyProtection="1">
      <alignment horizontal="left" vertical="center" wrapText="1"/>
      <protection locked="0"/>
    </xf>
    <xf numFmtId="0" fontId="8" fillId="0" borderId="151" xfId="0" applyFont="1" applyFill="1" applyBorder="1" applyAlignment="1" applyProtection="1">
      <alignment horizontal="left" vertical="center" wrapText="1"/>
      <protection locked="0"/>
    </xf>
    <xf numFmtId="0" fontId="8" fillId="0" borderId="152" xfId="0" applyFont="1" applyFill="1" applyBorder="1" applyAlignment="1" applyProtection="1">
      <alignment horizontal="left" vertical="center" wrapText="1"/>
      <protection locked="0"/>
    </xf>
    <xf numFmtId="4" fontId="9" fillId="0" borderId="64" xfId="0" applyNumberFormat="1" applyFont="1" applyFill="1" applyBorder="1" applyAlignment="1" applyProtection="1">
      <alignment horizontal="center" vertical="center" wrapText="1"/>
      <protection locked="0"/>
    </xf>
    <xf numFmtId="4" fontId="9" fillId="0" borderId="65" xfId="0" applyNumberFormat="1" applyFont="1" applyFill="1" applyBorder="1" applyAlignment="1" applyProtection="1">
      <alignment horizontal="center" vertical="center" wrapText="1"/>
      <protection locked="0"/>
    </xf>
    <xf numFmtId="4" fontId="8" fillId="4" borderId="46" xfId="0" applyNumberFormat="1" applyFont="1" applyFill="1" applyBorder="1" applyAlignment="1" applyProtection="1">
      <alignment horizontal="center" vertical="center" wrapText="1"/>
      <protection locked="0"/>
    </xf>
    <xf numFmtId="4" fontId="8" fillId="0" borderId="150" xfId="0" applyNumberFormat="1" applyFont="1" applyFill="1" applyBorder="1" applyAlignment="1" applyProtection="1">
      <alignment horizontal="center" vertical="center" wrapText="1"/>
    </xf>
    <xf numFmtId="0" fontId="7" fillId="0" borderId="144" xfId="0" applyFont="1" applyFill="1" applyBorder="1" applyAlignment="1">
      <alignment horizontal="center" vertical="center"/>
    </xf>
    <xf numFmtId="0" fontId="7" fillId="0" borderId="144" xfId="0" applyFont="1" applyFill="1" applyBorder="1" applyAlignment="1">
      <alignment horizontal="center" vertical="center" wrapText="1"/>
    </xf>
    <xf numFmtId="0" fontId="7" fillId="0" borderId="99" xfId="0" applyFont="1" applyFill="1" applyBorder="1" applyAlignment="1">
      <alignment horizontal="center" vertical="center" wrapText="1"/>
    </xf>
    <xf numFmtId="4" fontId="8" fillId="0" borderId="71" xfId="0" applyNumberFormat="1" applyFont="1" applyFill="1" applyBorder="1" applyAlignment="1" applyProtection="1">
      <alignment horizontal="center" vertical="center" wrapText="1"/>
    </xf>
    <xf numFmtId="0" fontId="4" fillId="0" borderId="145" xfId="0" applyFont="1" applyFill="1" applyBorder="1" applyAlignment="1">
      <alignment horizontal="center"/>
    </xf>
    <xf numFmtId="0" fontId="3" fillId="0" borderId="130" xfId="0" applyFont="1" applyFill="1" applyBorder="1" applyAlignment="1">
      <alignment horizontal="center"/>
    </xf>
    <xf numFmtId="0" fontId="3" fillId="0" borderId="50" xfId="0" applyFont="1" applyFill="1" applyBorder="1" applyAlignment="1">
      <alignment horizontal="center"/>
    </xf>
    <xf numFmtId="0" fontId="4" fillId="0" borderId="149" xfId="0" applyFont="1" applyFill="1" applyBorder="1" applyAlignment="1">
      <alignment horizontal="left"/>
    </xf>
    <xf numFmtId="0" fontId="4" fillId="0" borderId="144" xfId="0" applyFont="1" applyFill="1" applyBorder="1" applyAlignment="1">
      <alignment horizontal="left"/>
    </xf>
    <xf numFmtId="10" fontId="9" fillId="0" borderId="47" xfId="0" applyNumberFormat="1" applyFont="1" applyFill="1" applyBorder="1" applyAlignment="1" applyProtection="1">
      <alignment horizontal="center" vertical="center" wrapText="1"/>
      <protection locked="0"/>
    </xf>
    <xf numFmtId="10" fontId="8" fillId="4" borderId="26" xfId="0" applyNumberFormat="1" applyFont="1" applyFill="1" applyBorder="1" applyAlignment="1" applyProtection="1">
      <alignment horizontal="center" vertical="center" wrapText="1"/>
      <protection locked="0"/>
    </xf>
    <xf numFmtId="10" fontId="8" fillId="4" borderId="27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47" xfId="0" applyFont="1" applyFill="1" applyBorder="1" applyAlignment="1">
      <alignment horizontal="center"/>
    </xf>
    <xf numFmtId="0" fontId="3" fillId="0" borderId="96" xfId="0" applyFont="1" applyFill="1" applyBorder="1" applyAlignment="1">
      <alignment horizontal="center"/>
    </xf>
    <xf numFmtId="0" fontId="4" fillId="0" borderId="145" xfId="0" applyFont="1" applyFill="1" applyBorder="1" applyAlignment="1">
      <alignment horizontal="center" vertical="center" wrapText="1"/>
    </xf>
    <xf numFmtId="0" fontId="4" fillId="0" borderId="50" xfId="0" applyFont="1" applyFill="1" applyBorder="1" applyAlignment="1">
      <alignment horizontal="center" vertical="center" wrapText="1"/>
    </xf>
    <xf numFmtId="0" fontId="23" fillId="0" borderId="145" xfId="0" applyFont="1" applyFill="1" applyBorder="1" applyAlignment="1" applyProtection="1">
      <alignment horizontal="left" vertical="center" wrapText="1"/>
      <protection locked="0"/>
    </xf>
    <xf numFmtId="0" fontId="23" fillId="0" borderId="130" xfId="0" applyFont="1" applyFill="1" applyBorder="1" applyAlignment="1" applyProtection="1">
      <alignment horizontal="left" vertical="center" wrapText="1"/>
      <protection locked="0"/>
    </xf>
    <xf numFmtId="0" fontId="23" fillId="0" borderId="50" xfId="0" applyFont="1" applyFill="1" applyBorder="1" applyAlignment="1" applyProtection="1">
      <alignment horizontal="left" vertical="center" wrapText="1"/>
      <protection locked="0"/>
    </xf>
    <xf numFmtId="164" fontId="9" fillId="0" borderId="64" xfId="0" applyNumberFormat="1" applyFont="1" applyFill="1" applyBorder="1" applyAlignment="1" applyProtection="1">
      <alignment horizontal="center" vertical="center" wrapText="1"/>
      <protection locked="0"/>
    </xf>
    <xf numFmtId="164" fontId="9" fillId="0" borderId="65" xfId="0" applyNumberFormat="1" applyFont="1" applyFill="1" applyBorder="1" applyAlignment="1" applyProtection="1">
      <alignment horizontal="center" vertical="center" wrapText="1"/>
      <protection locked="0"/>
    </xf>
    <xf numFmtId="164" fontId="9" fillId="0" borderId="72" xfId="0" applyNumberFormat="1" applyFont="1" applyFill="1" applyBorder="1" applyAlignment="1" applyProtection="1">
      <alignment horizontal="center" vertical="center" wrapText="1"/>
      <protection locked="0"/>
    </xf>
    <xf numFmtId="164" fontId="9" fillId="0" borderId="110" xfId="0" applyNumberFormat="1" applyFont="1" applyFill="1" applyBorder="1" applyAlignment="1" applyProtection="1">
      <alignment horizontal="center" vertical="center" wrapText="1"/>
      <protection locked="0"/>
    </xf>
    <xf numFmtId="164" fontId="8" fillId="4" borderId="46" xfId="0" applyNumberFormat="1" applyFont="1" applyFill="1" applyBorder="1" applyAlignment="1" applyProtection="1">
      <alignment horizontal="center" vertical="center" wrapText="1"/>
      <protection locked="0"/>
    </xf>
    <xf numFmtId="164" fontId="8" fillId="4" borderId="67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39" xfId="0" applyFont="1" applyFill="1" applyBorder="1" applyAlignment="1">
      <alignment horizontal="left"/>
    </xf>
    <xf numFmtId="0" fontId="3" fillId="0" borderId="47" xfId="0" applyFont="1" applyFill="1" applyBorder="1" applyAlignment="1">
      <alignment horizontal="left"/>
    </xf>
    <xf numFmtId="164" fontId="8" fillId="4" borderId="47" xfId="0" applyNumberFormat="1" applyFont="1" applyFill="1" applyBorder="1" applyAlignment="1" applyProtection="1">
      <alignment horizontal="center" vertical="center" wrapText="1"/>
      <protection locked="0"/>
    </xf>
    <xf numFmtId="164" fontId="8" fillId="4" borderId="74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20" xfId="0" applyFont="1" applyFill="1" applyBorder="1" applyAlignment="1">
      <alignment horizontal="left"/>
    </xf>
    <xf numFmtId="0" fontId="3" fillId="0" borderId="46" xfId="0" applyFont="1" applyFill="1" applyBorder="1" applyAlignment="1">
      <alignment horizontal="left"/>
    </xf>
    <xf numFmtId="0" fontId="9" fillId="0" borderId="131" xfId="0" applyFont="1" applyFill="1" applyBorder="1" applyAlignment="1" applyProtection="1">
      <alignment horizontal="left" vertical="center" wrapText="1"/>
      <protection locked="0"/>
    </xf>
    <xf numFmtId="0" fontId="9" fillId="0" borderId="30" xfId="0" applyFont="1" applyFill="1" applyBorder="1" applyAlignment="1" applyProtection="1">
      <alignment horizontal="left" vertical="center" wrapText="1"/>
      <protection locked="0"/>
    </xf>
    <xf numFmtId="10" fontId="9" fillId="0" borderId="46" xfId="0" applyNumberFormat="1" applyFont="1" applyFill="1" applyBorder="1" applyAlignment="1" applyProtection="1">
      <alignment horizontal="center" vertical="center" wrapText="1"/>
      <protection locked="0"/>
    </xf>
    <xf numFmtId="10" fontId="8" fillId="4" borderId="47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143" xfId="0" applyFont="1" applyFill="1" applyBorder="1" applyAlignment="1" applyProtection="1">
      <alignment horizontal="center" vertical="center" wrapText="1"/>
      <protection hidden="1"/>
    </xf>
    <xf numFmtId="0" fontId="8" fillId="0" borderId="44" xfId="0" applyFont="1" applyFill="1" applyBorder="1" applyAlignment="1" applyProtection="1">
      <alignment horizontal="center" vertical="center" wrapText="1"/>
      <protection hidden="1"/>
    </xf>
    <xf numFmtId="0" fontId="8" fillId="0" borderId="69" xfId="0" applyFont="1" applyFill="1" applyBorder="1" applyAlignment="1" applyProtection="1">
      <alignment horizontal="center" vertical="center" wrapText="1"/>
      <protection hidden="1"/>
    </xf>
    <xf numFmtId="0" fontId="3" fillId="0" borderId="33" xfId="0" applyFont="1" applyFill="1" applyBorder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3" fillId="0" borderId="36" xfId="0" applyFont="1" applyFill="1" applyBorder="1" applyAlignment="1" applyProtection="1">
      <alignment horizontal="center" vertical="center"/>
      <protection hidden="1"/>
    </xf>
    <xf numFmtId="0" fontId="16" fillId="0" borderId="33" xfId="0" applyFont="1" applyFill="1" applyBorder="1" applyAlignment="1" applyProtection="1">
      <alignment horizontal="center" vertical="center"/>
      <protection hidden="1"/>
    </xf>
    <xf numFmtId="0" fontId="3" fillId="0" borderId="132" xfId="0" applyFont="1" applyFill="1" applyBorder="1" applyAlignment="1" applyProtection="1">
      <alignment horizontal="center" vertical="center"/>
      <protection hidden="1"/>
    </xf>
    <xf numFmtId="0" fontId="3" fillId="0" borderId="28" xfId="0" applyFont="1" applyFill="1" applyBorder="1" applyAlignment="1" applyProtection="1">
      <alignment horizontal="center" vertical="center"/>
      <protection hidden="1"/>
    </xf>
    <xf numFmtId="0" fontId="3" fillId="0" borderId="61" xfId="0" applyFont="1" applyFill="1" applyBorder="1" applyAlignment="1" applyProtection="1">
      <alignment horizontal="center" vertical="center"/>
      <protection hidden="1"/>
    </xf>
    <xf numFmtId="2" fontId="11" fillId="0" borderId="68" xfId="0" applyNumberFormat="1" applyFont="1" applyFill="1" applyBorder="1" applyAlignment="1" applyProtection="1">
      <alignment horizontal="center" vertical="center"/>
    </xf>
    <xf numFmtId="2" fontId="11" fillId="0" borderId="69" xfId="0" applyNumberFormat="1" applyFont="1" applyFill="1" applyBorder="1" applyAlignment="1" applyProtection="1">
      <alignment horizontal="center" vertical="center"/>
    </xf>
    <xf numFmtId="2" fontId="11" fillId="0" borderId="57" xfId="0" applyNumberFormat="1" applyFont="1" applyFill="1" applyBorder="1" applyAlignment="1" applyProtection="1">
      <alignment horizontal="center" vertical="center"/>
    </xf>
    <xf numFmtId="2" fontId="11" fillId="0" borderId="36" xfId="0" applyNumberFormat="1" applyFont="1" applyFill="1" applyBorder="1" applyAlignment="1" applyProtection="1">
      <alignment horizontal="center" vertical="center"/>
    </xf>
    <xf numFmtId="2" fontId="11" fillId="0" borderId="60" xfId="0" applyNumberFormat="1" applyFont="1" applyFill="1" applyBorder="1" applyAlignment="1" applyProtection="1">
      <alignment horizontal="center" vertical="center"/>
    </xf>
    <xf numFmtId="2" fontId="11" fillId="0" borderId="61" xfId="0" applyNumberFormat="1" applyFont="1" applyFill="1" applyBorder="1" applyAlignment="1" applyProtection="1">
      <alignment horizontal="center" vertical="center"/>
    </xf>
    <xf numFmtId="0" fontId="8" fillId="0" borderId="143" xfId="0" applyFont="1" applyFill="1" applyBorder="1" applyAlignment="1" applyProtection="1">
      <alignment horizontal="center" vertical="center"/>
      <protection hidden="1"/>
    </xf>
    <xf numFmtId="0" fontId="8" fillId="0" borderId="44" xfId="0" applyFont="1" applyFill="1" applyBorder="1" applyAlignment="1" applyProtection="1">
      <alignment horizontal="center" vertical="center"/>
      <protection hidden="1"/>
    </xf>
    <xf numFmtId="0" fontId="8" fillId="0" borderId="69" xfId="0" applyFont="1" applyFill="1" applyBorder="1" applyAlignment="1" applyProtection="1">
      <alignment horizontal="center" vertical="center"/>
      <protection hidden="1"/>
    </xf>
    <xf numFmtId="0" fontId="8" fillId="0" borderId="33" xfId="0" applyFont="1" applyFill="1" applyBorder="1" applyAlignment="1" applyProtection="1">
      <alignment horizontal="center" vertical="center"/>
      <protection hidden="1"/>
    </xf>
    <xf numFmtId="0" fontId="8" fillId="0" borderId="0" xfId="0" applyFont="1" applyFill="1" applyBorder="1" applyAlignment="1" applyProtection="1">
      <alignment horizontal="center" vertical="center"/>
      <protection hidden="1"/>
    </xf>
    <xf numFmtId="0" fontId="8" fillId="0" borderId="36" xfId="0" applyFont="1" applyFill="1" applyBorder="1" applyAlignment="1" applyProtection="1">
      <alignment horizontal="center" vertical="center"/>
      <protection hidden="1"/>
    </xf>
    <xf numFmtId="0" fontId="4" fillId="0" borderId="130" xfId="0" applyFont="1" applyFill="1" applyBorder="1" applyAlignment="1">
      <alignment horizontal="center"/>
    </xf>
    <xf numFmtId="0" fontId="4" fillId="0" borderId="146" xfId="0" applyFont="1" applyFill="1" applyBorder="1" applyAlignment="1">
      <alignment horizontal="center"/>
    </xf>
    <xf numFmtId="10" fontId="11" fillId="0" borderId="68" xfId="0" applyNumberFormat="1" applyFont="1" applyFill="1" applyBorder="1" applyAlignment="1" applyProtection="1">
      <alignment horizontal="center" vertical="center"/>
    </xf>
    <xf numFmtId="10" fontId="11" fillId="0" borderId="69" xfId="0" applyNumberFormat="1" applyFont="1" applyFill="1" applyBorder="1" applyAlignment="1" applyProtection="1">
      <alignment horizontal="center" vertical="center"/>
    </xf>
    <xf numFmtId="10" fontId="11" fillId="0" borderId="57" xfId="0" applyNumberFormat="1" applyFont="1" applyFill="1" applyBorder="1" applyAlignment="1" applyProtection="1">
      <alignment horizontal="center" vertical="center"/>
    </xf>
    <xf numFmtId="10" fontId="11" fillId="0" borderId="36" xfId="0" applyNumberFormat="1" applyFont="1" applyFill="1" applyBorder="1" applyAlignment="1" applyProtection="1">
      <alignment horizontal="center" vertical="center"/>
    </xf>
    <xf numFmtId="10" fontId="11" fillId="0" borderId="60" xfId="0" applyNumberFormat="1" applyFont="1" applyFill="1" applyBorder="1" applyAlignment="1" applyProtection="1">
      <alignment horizontal="center" vertical="center"/>
    </xf>
    <xf numFmtId="10" fontId="11" fillId="0" borderId="61" xfId="0" applyNumberFormat="1" applyFont="1" applyFill="1" applyBorder="1" applyAlignment="1" applyProtection="1">
      <alignment horizontal="center" vertical="center"/>
    </xf>
    <xf numFmtId="10" fontId="11" fillId="0" borderId="46" xfId="0" applyNumberFormat="1" applyFont="1" applyFill="1" applyBorder="1" applyAlignment="1" applyProtection="1">
      <alignment horizontal="center" vertical="center"/>
    </xf>
    <xf numFmtId="10" fontId="11" fillId="0" borderId="207" xfId="0" applyNumberFormat="1" applyFont="1" applyFill="1" applyBorder="1" applyAlignment="1" applyProtection="1">
      <alignment horizontal="center" vertical="center"/>
    </xf>
    <xf numFmtId="10" fontId="11" fillId="0" borderId="148" xfId="0" applyNumberFormat="1" applyFont="1" applyFill="1" applyBorder="1" applyAlignment="1" applyProtection="1">
      <alignment horizontal="center" vertical="center"/>
    </xf>
    <xf numFmtId="10" fontId="11" fillId="0" borderId="47" xfId="0" applyNumberFormat="1" applyFont="1" applyFill="1" applyBorder="1" applyAlignment="1" applyProtection="1">
      <alignment horizontal="center" vertical="center"/>
    </xf>
    <xf numFmtId="0" fontId="3" fillId="0" borderId="53" xfId="0" applyFont="1" applyFill="1" applyBorder="1" applyAlignment="1" applyProtection="1">
      <alignment horizontal="center" vertical="center"/>
      <protection hidden="1"/>
    </xf>
    <xf numFmtId="0" fontId="3" fillId="0" borderId="54" xfId="0" applyFont="1" applyFill="1" applyBorder="1" applyAlignment="1" applyProtection="1">
      <alignment horizontal="center" vertical="center"/>
      <protection hidden="1"/>
    </xf>
    <xf numFmtId="0" fontId="3" fillId="0" borderId="148" xfId="0" applyFont="1" applyFill="1" applyBorder="1" applyAlignment="1" applyProtection="1">
      <alignment horizontal="center" vertical="center"/>
      <protection hidden="1"/>
    </xf>
    <xf numFmtId="164" fontId="11" fillId="0" borderId="46" xfId="0" applyNumberFormat="1" applyFont="1" applyFill="1" applyBorder="1" applyAlignment="1" applyProtection="1">
      <alignment horizontal="center" vertical="center"/>
    </xf>
    <xf numFmtId="164" fontId="11" fillId="0" borderId="68" xfId="0" applyNumberFormat="1" applyFont="1" applyFill="1" applyBorder="1" applyAlignment="1" applyProtection="1">
      <alignment horizontal="center" vertical="center"/>
    </xf>
    <xf numFmtId="164" fontId="11" fillId="0" borderId="69" xfId="0" applyNumberFormat="1" applyFont="1" applyFill="1" applyBorder="1" applyAlignment="1" applyProtection="1">
      <alignment horizontal="center" vertical="center"/>
    </xf>
    <xf numFmtId="164" fontId="11" fillId="0" borderId="57" xfId="0" applyNumberFormat="1" applyFont="1" applyFill="1" applyBorder="1" applyAlignment="1" applyProtection="1">
      <alignment horizontal="center" vertical="center"/>
    </xf>
    <xf numFmtId="164" fontId="11" fillId="0" borderId="36" xfId="0" applyNumberFormat="1" applyFont="1" applyFill="1" applyBorder="1" applyAlignment="1" applyProtection="1">
      <alignment horizontal="center" vertical="center"/>
    </xf>
    <xf numFmtId="164" fontId="11" fillId="0" borderId="60" xfId="0" applyNumberFormat="1" applyFont="1" applyFill="1" applyBorder="1" applyAlignment="1" applyProtection="1">
      <alignment horizontal="center" vertical="center"/>
    </xf>
    <xf numFmtId="164" fontId="11" fillId="0" borderId="61" xfId="0" applyNumberFormat="1" applyFont="1" applyFill="1" applyBorder="1" applyAlignment="1" applyProtection="1">
      <alignment horizontal="center" vertical="center"/>
    </xf>
    <xf numFmtId="10" fontId="5" fillId="0" borderId="65" xfId="0" applyNumberFormat="1" applyFont="1" applyFill="1" applyBorder="1" applyAlignment="1" applyProtection="1">
      <alignment horizontal="center" vertical="center"/>
    </xf>
    <xf numFmtId="10" fontId="5" fillId="0" borderId="67" xfId="0" applyNumberFormat="1" applyFont="1" applyFill="1" applyBorder="1" applyAlignment="1" applyProtection="1">
      <alignment horizontal="center" vertical="center"/>
    </xf>
    <xf numFmtId="10" fontId="5" fillId="0" borderId="110" xfId="0" applyNumberFormat="1" applyFont="1" applyFill="1" applyBorder="1" applyAlignment="1" applyProtection="1">
      <alignment horizontal="center" vertical="center"/>
    </xf>
    <xf numFmtId="10" fontId="5" fillId="0" borderId="74" xfId="0" applyNumberFormat="1" applyFont="1" applyFill="1" applyBorder="1" applyAlignment="1" applyProtection="1">
      <alignment horizontal="center" vertical="center"/>
    </xf>
    <xf numFmtId="0" fontId="7" fillId="0" borderId="99" xfId="0" applyFont="1" applyFill="1" applyBorder="1" applyAlignment="1">
      <alignment horizontal="center" vertical="center"/>
    </xf>
    <xf numFmtId="2" fontId="11" fillId="0" borderId="46" xfId="0" applyNumberFormat="1" applyFont="1" applyFill="1" applyBorder="1" applyAlignment="1" applyProtection="1">
      <alignment horizontal="center" vertical="center"/>
    </xf>
    <xf numFmtId="2" fontId="5" fillId="0" borderId="46" xfId="0" applyNumberFormat="1" applyFont="1" applyFill="1" applyBorder="1" applyAlignment="1" applyProtection="1">
      <alignment horizontal="center" vertical="center"/>
    </xf>
    <xf numFmtId="2" fontId="5" fillId="0" borderId="67" xfId="0" applyNumberFormat="1" applyFont="1" applyFill="1" applyBorder="1" applyAlignment="1" applyProtection="1">
      <alignment horizontal="center" vertical="center"/>
    </xf>
    <xf numFmtId="1" fontId="11" fillId="0" borderId="68" xfId="0" applyNumberFormat="1" applyFont="1" applyFill="1" applyBorder="1" applyAlignment="1" applyProtection="1">
      <alignment horizontal="center" vertical="center"/>
    </xf>
    <xf numFmtId="1" fontId="11" fillId="0" borderId="69" xfId="0" applyNumberFormat="1" applyFont="1" applyFill="1" applyBorder="1" applyAlignment="1" applyProtection="1">
      <alignment horizontal="center" vertical="center"/>
    </xf>
    <xf numFmtId="1" fontId="11" fillId="0" borderId="57" xfId="0" applyNumberFormat="1" applyFont="1" applyFill="1" applyBorder="1" applyAlignment="1" applyProtection="1">
      <alignment horizontal="center" vertical="center"/>
    </xf>
    <xf numFmtId="1" fontId="11" fillId="0" borderId="36" xfId="0" applyNumberFormat="1" applyFont="1" applyFill="1" applyBorder="1" applyAlignment="1" applyProtection="1">
      <alignment horizontal="center" vertical="center"/>
    </xf>
    <xf numFmtId="1" fontId="11" fillId="0" borderId="60" xfId="0" applyNumberFormat="1" applyFont="1" applyFill="1" applyBorder="1" applyAlignment="1" applyProtection="1">
      <alignment horizontal="center" vertical="center"/>
    </xf>
    <xf numFmtId="1" fontId="11" fillId="0" borderId="61" xfId="0" applyNumberFormat="1" applyFont="1" applyFill="1" applyBorder="1" applyAlignment="1" applyProtection="1">
      <alignment horizontal="center" vertical="center"/>
    </xf>
    <xf numFmtId="1" fontId="11" fillId="0" borderId="46" xfId="0" applyNumberFormat="1" applyFont="1" applyFill="1" applyBorder="1" applyAlignment="1" applyProtection="1">
      <alignment horizontal="center" vertical="center"/>
    </xf>
    <xf numFmtId="1" fontId="5" fillId="0" borderId="46" xfId="0" applyNumberFormat="1" applyFont="1" applyFill="1" applyBorder="1" applyAlignment="1" applyProtection="1">
      <alignment horizontal="center" vertical="center"/>
    </xf>
    <xf numFmtId="1" fontId="5" fillId="0" borderId="67" xfId="0" applyNumberFormat="1" applyFont="1" applyFill="1" applyBorder="1" applyAlignment="1" applyProtection="1">
      <alignment horizontal="center" vertical="center"/>
    </xf>
    <xf numFmtId="164" fontId="5" fillId="0" borderId="61" xfId="0" applyNumberFormat="1" applyFont="1" applyFill="1" applyBorder="1" applyAlignment="1" applyProtection="1">
      <alignment horizontal="center" vertical="center"/>
    </xf>
    <xf numFmtId="164" fontId="5" fillId="0" borderId="101" xfId="0" applyNumberFormat="1" applyFont="1" applyFill="1" applyBorder="1" applyAlignment="1" applyProtection="1">
      <alignment horizontal="center" vertical="center"/>
    </xf>
    <xf numFmtId="164" fontId="5" fillId="0" borderId="65" xfId="0" applyNumberFormat="1" applyFont="1" applyFill="1" applyBorder="1" applyAlignment="1" applyProtection="1">
      <alignment horizontal="center" vertical="center"/>
    </xf>
    <xf numFmtId="164" fontId="5" fillId="0" borderId="67" xfId="0" applyNumberFormat="1" applyFont="1" applyFill="1" applyBorder="1" applyAlignment="1" applyProtection="1">
      <alignment horizontal="center" vertical="center"/>
    </xf>
    <xf numFmtId="164" fontId="11" fillId="0" borderId="38" xfId="0" applyNumberFormat="1" applyFont="1" applyFill="1" applyBorder="1" applyAlignment="1" applyProtection="1">
      <alignment horizontal="center" vertical="center"/>
    </xf>
    <xf numFmtId="164" fontId="11" fillId="0" borderId="65" xfId="0" applyNumberFormat="1" applyFont="1" applyFill="1" applyBorder="1" applyAlignment="1" applyProtection="1">
      <alignment horizontal="center" vertical="center"/>
    </xf>
    <xf numFmtId="10" fontId="5" fillId="0" borderId="46" xfId="0" applyNumberFormat="1" applyFont="1" applyFill="1" applyBorder="1" applyAlignment="1" applyProtection="1">
      <alignment horizontal="center" vertical="center"/>
    </xf>
    <xf numFmtId="0" fontId="4" fillId="0" borderId="147" xfId="0" applyFont="1" applyFill="1" applyBorder="1" applyAlignment="1">
      <alignment horizontal="left"/>
    </xf>
    <xf numFmtId="0" fontId="4" fillId="0" borderId="96" xfId="0" applyFont="1" applyFill="1" applyBorder="1" applyAlignment="1">
      <alignment horizontal="left"/>
    </xf>
    <xf numFmtId="0" fontId="4" fillId="0" borderId="97" xfId="0" applyFont="1" applyFill="1" applyBorder="1" applyAlignment="1">
      <alignment horizontal="left"/>
    </xf>
    <xf numFmtId="0" fontId="13" fillId="0" borderId="41" xfId="0" applyFont="1" applyFill="1" applyBorder="1" applyAlignment="1">
      <alignment horizontal="center"/>
    </xf>
    <xf numFmtId="0" fontId="8" fillId="3" borderId="117" xfId="0" applyFont="1" applyFill="1" applyBorder="1" applyAlignment="1" applyProtection="1">
      <alignment horizontal="center" vertical="center" wrapText="1"/>
      <protection locked="0"/>
    </xf>
    <xf numFmtId="0" fontId="8" fillId="3" borderId="118" xfId="0" applyFont="1" applyFill="1" applyBorder="1" applyAlignment="1" applyProtection="1">
      <alignment horizontal="center" vertical="center" wrapText="1"/>
      <protection locked="0"/>
    </xf>
    <xf numFmtId="0" fontId="8" fillId="3" borderId="59" xfId="0" applyFont="1" applyFill="1" applyBorder="1" applyAlignment="1" applyProtection="1">
      <alignment horizontal="center" vertical="center" wrapText="1"/>
      <protection locked="0"/>
    </xf>
    <xf numFmtId="0" fontId="9" fillId="0" borderId="120" xfId="0" applyFont="1" applyFill="1" applyBorder="1" applyAlignment="1" applyProtection="1">
      <alignment horizontal="left" vertical="center" wrapText="1"/>
      <protection locked="0"/>
    </xf>
    <xf numFmtId="0" fontId="9" fillId="0" borderId="46" xfId="0" applyFont="1" applyFill="1" applyBorder="1" applyAlignment="1" applyProtection="1">
      <alignment horizontal="left" vertical="center" wrapText="1"/>
      <protection locked="0"/>
    </xf>
    <xf numFmtId="0" fontId="8" fillId="0" borderId="119" xfId="0" applyFont="1" applyFill="1" applyBorder="1" applyAlignment="1" applyProtection="1">
      <alignment horizontal="left" vertical="center" wrapText="1"/>
      <protection locked="0"/>
    </xf>
    <xf numFmtId="0" fontId="8" fillId="0" borderId="38" xfId="0" applyFont="1" applyFill="1" applyBorder="1" applyAlignment="1" applyProtection="1">
      <alignment horizontal="left" vertical="center" wrapText="1"/>
      <protection locked="0"/>
    </xf>
    <xf numFmtId="0" fontId="8" fillId="0" borderId="118" xfId="0" applyFont="1" applyFill="1" applyBorder="1" applyAlignment="1" applyProtection="1">
      <alignment horizontal="center" vertical="center" wrapText="1"/>
      <protection locked="0"/>
    </xf>
    <xf numFmtId="0" fontId="8" fillId="0" borderId="59" xfId="0" applyFont="1" applyFill="1" applyBorder="1" applyAlignment="1" applyProtection="1">
      <alignment horizontal="center" vertical="center" wrapText="1"/>
      <protection locked="0"/>
    </xf>
    <xf numFmtId="0" fontId="9" fillId="3" borderId="120" xfId="0" applyFont="1" applyFill="1" applyBorder="1" applyAlignment="1" applyProtection="1">
      <alignment horizontal="left" vertical="center" wrapText="1"/>
      <protection locked="0"/>
    </xf>
    <xf numFmtId="0" fontId="9" fillId="3" borderId="46" xfId="0" applyFont="1" applyFill="1" applyBorder="1" applyAlignment="1" applyProtection="1">
      <alignment horizontal="left" vertical="center" wrapText="1"/>
      <protection locked="0"/>
    </xf>
    <xf numFmtId="9" fontId="9" fillId="0" borderId="118" xfId="0" applyNumberFormat="1" applyFont="1" applyFill="1" applyBorder="1" applyAlignment="1" applyProtection="1">
      <alignment horizontal="center" vertical="center" wrapText="1"/>
      <protection locked="0"/>
    </xf>
    <xf numFmtId="9" fontId="9" fillId="0" borderId="59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122" xfId="0" applyFont="1" applyFill="1" applyBorder="1" applyAlignment="1" applyProtection="1">
      <alignment horizontal="left" vertical="center" wrapText="1"/>
      <protection locked="0"/>
    </xf>
    <xf numFmtId="0" fontId="9" fillId="0" borderId="26" xfId="0" applyFont="1" applyFill="1" applyBorder="1" applyAlignment="1" applyProtection="1">
      <alignment horizontal="left" vertical="center" wrapText="1"/>
      <protection locked="0"/>
    </xf>
    <xf numFmtId="0" fontId="6" fillId="0" borderId="118" xfId="0" applyFont="1" applyFill="1" applyBorder="1" applyAlignment="1">
      <alignment horizontal="center"/>
    </xf>
    <xf numFmtId="0" fontId="6" fillId="0" borderId="59" xfId="0" applyFont="1" applyFill="1" applyBorder="1" applyAlignment="1">
      <alignment horizontal="center"/>
    </xf>
    <xf numFmtId="0" fontId="4" fillId="0" borderId="177" xfId="0" applyFont="1" applyFill="1" applyBorder="1" applyAlignment="1">
      <alignment horizontal="center"/>
    </xf>
    <xf numFmtId="0" fontId="4" fillId="0" borderId="56" xfId="0" applyFont="1" applyFill="1" applyBorder="1" applyAlignment="1">
      <alignment horizontal="center"/>
    </xf>
    <xf numFmtId="0" fontId="8" fillId="0" borderId="117" xfId="0" applyFont="1" applyFill="1" applyBorder="1" applyAlignment="1" applyProtection="1">
      <alignment horizontal="center" vertical="center" wrapText="1"/>
      <protection locked="0"/>
    </xf>
    <xf numFmtId="0" fontId="4" fillId="0" borderId="40" xfId="0" applyFont="1" applyFill="1" applyBorder="1" applyAlignment="1">
      <alignment horizontal="center" wrapText="1"/>
    </xf>
    <xf numFmtId="0" fontId="4" fillId="0" borderId="41" xfId="0" applyFont="1" applyFill="1" applyBorder="1" applyAlignment="1">
      <alignment horizontal="center" wrapText="1"/>
    </xf>
    <xf numFmtId="0" fontId="4" fillId="0" borderId="16" xfId="0" applyFont="1" applyFill="1" applyBorder="1" applyAlignment="1">
      <alignment horizontal="center" wrapText="1"/>
    </xf>
    <xf numFmtId="0" fontId="4" fillId="0" borderId="178" xfId="0" applyFont="1" applyFill="1" applyBorder="1" applyAlignment="1">
      <alignment horizontal="center" wrapText="1"/>
    </xf>
    <xf numFmtId="0" fontId="4" fillId="0" borderId="179" xfId="0" applyFont="1" applyFill="1" applyBorder="1" applyAlignment="1">
      <alignment horizontal="center"/>
    </xf>
    <xf numFmtId="0" fontId="4" fillId="0" borderId="16" xfId="0" applyFont="1" applyFill="1" applyBorder="1" applyAlignment="1">
      <alignment horizontal="center"/>
    </xf>
    <xf numFmtId="0" fontId="4" fillId="0" borderId="178" xfId="0" applyFont="1" applyFill="1" applyBorder="1" applyAlignment="1">
      <alignment horizontal="center"/>
    </xf>
    <xf numFmtId="0" fontId="5" fillId="0" borderId="145" xfId="0" applyFont="1" applyFill="1" applyBorder="1" applyAlignment="1" applyProtection="1">
      <alignment horizontal="center" vertical="center" wrapText="1"/>
      <protection locked="0"/>
    </xf>
    <xf numFmtId="0" fontId="5" fillId="0" borderId="130" xfId="0" applyFont="1" applyFill="1" applyBorder="1" applyAlignment="1" applyProtection="1">
      <alignment horizontal="center" vertical="center" wrapText="1"/>
      <protection locked="0"/>
    </xf>
    <xf numFmtId="0" fontId="5" fillId="0" borderId="50" xfId="0" applyFont="1" applyFill="1" applyBorder="1" applyAlignment="1" applyProtection="1">
      <alignment horizontal="center" vertical="center" wrapText="1"/>
      <protection locked="0"/>
    </xf>
    <xf numFmtId="0" fontId="5" fillId="0" borderId="180" xfId="0" applyFont="1" applyFill="1" applyBorder="1" applyAlignment="1" applyProtection="1">
      <alignment horizontal="center" vertical="center" wrapText="1"/>
      <protection locked="0"/>
    </xf>
    <xf numFmtId="0" fontId="5" fillId="0" borderId="181" xfId="0" applyFont="1" applyFill="1" applyBorder="1" applyAlignment="1" applyProtection="1">
      <alignment horizontal="center" vertical="center" wrapText="1"/>
      <protection locked="0"/>
    </xf>
    <xf numFmtId="0" fontId="5" fillId="0" borderId="81" xfId="0" applyFont="1" applyFill="1" applyBorder="1" applyAlignment="1" applyProtection="1">
      <alignment horizontal="center" vertical="center" wrapText="1"/>
      <protection locked="0"/>
    </xf>
    <xf numFmtId="0" fontId="19" fillId="0" borderId="145" xfId="0" applyFont="1" applyFill="1" applyBorder="1" applyAlignment="1" applyProtection="1">
      <alignment horizontal="left" vertical="center" wrapText="1"/>
      <protection locked="0"/>
    </xf>
    <xf numFmtId="0" fontId="12" fillId="0" borderId="130" xfId="0" applyFont="1" applyFill="1" applyBorder="1" applyAlignment="1" applyProtection="1">
      <alignment horizontal="left" vertical="center" wrapText="1"/>
      <protection locked="0"/>
    </xf>
    <xf numFmtId="0" fontId="12" fillId="0" borderId="50" xfId="0" applyFont="1" applyFill="1" applyBorder="1" applyAlignment="1" applyProtection="1">
      <alignment horizontal="left" vertical="center" wrapText="1"/>
      <protection locked="0"/>
    </xf>
    <xf numFmtId="0" fontId="12" fillId="0" borderId="33" xfId="0" applyFont="1" applyFill="1" applyBorder="1" applyAlignment="1" applyProtection="1">
      <alignment horizontal="left" vertical="center" wrapText="1"/>
      <protection locked="0"/>
    </xf>
    <xf numFmtId="0" fontId="12" fillId="0" borderId="0" xfId="0" applyFont="1" applyFill="1" applyBorder="1" applyAlignment="1" applyProtection="1">
      <alignment horizontal="left" vertical="center" wrapText="1"/>
      <protection locked="0"/>
    </xf>
    <xf numFmtId="0" fontId="12" fillId="0" borderId="52" xfId="0" applyFont="1" applyFill="1" applyBorder="1" applyAlignment="1" applyProtection="1">
      <alignment horizontal="left" vertical="center" wrapText="1"/>
      <protection locked="0"/>
    </xf>
    <xf numFmtId="0" fontId="12" fillId="0" borderId="180" xfId="0" applyFont="1" applyFill="1" applyBorder="1" applyAlignment="1" applyProtection="1">
      <alignment horizontal="left" vertical="center" wrapText="1"/>
      <protection locked="0"/>
    </xf>
    <xf numFmtId="0" fontId="12" fillId="0" borderId="181" xfId="0" applyFont="1" applyFill="1" applyBorder="1" applyAlignment="1" applyProtection="1">
      <alignment horizontal="left" vertical="center" wrapText="1"/>
      <protection locked="0"/>
    </xf>
    <xf numFmtId="0" fontId="12" fillId="0" borderId="81" xfId="0" applyFont="1" applyFill="1" applyBorder="1" applyAlignment="1" applyProtection="1">
      <alignment horizontal="left" vertical="center" wrapText="1"/>
      <protection locked="0"/>
    </xf>
    <xf numFmtId="0" fontId="12" fillId="0" borderId="91" xfId="0" applyFont="1" applyFill="1" applyBorder="1" applyAlignment="1" applyProtection="1">
      <alignment horizontal="center" vertical="center" wrapText="1"/>
      <protection locked="0"/>
    </xf>
    <xf numFmtId="0" fontId="12" fillId="0" borderId="85" xfId="0" applyFont="1" applyFill="1" applyBorder="1" applyAlignment="1" applyProtection="1">
      <alignment horizontal="center" vertical="center" wrapText="1"/>
      <protection locked="0"/>
    </xf>
    <xf numFmtId="0" fontId="12" fillId="0" borderId="78" xfId="0" applyFont="1" applyFill="1" applyBorder="1" applyAlignment="1" applyProtection="1">
      <alignment horizontal="center" vertical="center" wrapText="1"/>
      <protection locked="0"/>
    </xf>
    <xf numFmtId="0" fontId="4" fillId="0" borderId="48" xfId="0" applyFont="1" applyFill="1" applyBorder="1" applyAlignment="1">
      <alignment horizontal="center"/>
    </xf>
    <xf numFmtId="0" fontId="3" fillId="0" borderId="175" xfId="0" applyFont="1" applyFill="1" applyBorder="1" applyAlignment="1">
      <alignment horizontal="center"/>
    </xf>
    <xf numFmtId="0" fontId="3" fillId="0" borderId="163" xfId="0" applyFont="1" applyFill="1" applyBorder="1" applyAlignment="1">
      <alignment horizontal="center"/>
    </xf>
    <xf numFmtId="0" fontId="3" fillId="0" borderId="176" xfId="0" applyFont="1" applyFill="1" applyBorder="1" applyAlignment="1">
      <alignment horizontal="center"/>
    </xf>
    <xf numFmtId="0" fontId="9" fillId="0" borderId="119" xfId="0" applyFont="1" applyFill="1" applyBorder="1" applyAlignment="1" applyProtection="1">
      <alignment horizontal="left" vertical="center" wrapText="1"/>
      <protection locked="0"/>
    </xf>
    <xf numFmtId="0" fontId="9" fillId="0" borderId="38" xfId="0" applyFont="1" applyFill="1" applyBorder="1" applyAlignment="1" applyProtection="1">
      <alignment horizontal="left" vertical="center" wrapText="1"/>
      <protection locked="0"/>
    </xf>
    <xf numFmtId="0" fontId="8" fillId="0" borderId="160" xfId="0" applyFont="1" applyFill="1" applyBorder="1" applyAlignment="1" applyProtection="1">
      <alignment horizontal="left" vertical="center" wrapText="1"/>
      <protection locked="0"/>
    </xf>
    <xf numFmtId="0" fontId="8" fillId="0" borderId="29" xfId="0" applyFont="1" applyFill="1" applyBorder="1" applyAlignment="1" applyProtection="1">
      <alignment horizontal="left" vertical="center" wrapText="1"/>
      <protection locked="0"/>
    </xf>
    <xf numFmtId="0" fontId="8" fillId="0" borderId="170" xfId="0" applyFont="1" applyFill="1" applyBorder="1" applyAlignment="1" applyProtection="1">
      <alignment horizontal="left" vertical="center" wrapText="1"/>
      <protection locked="0"/>
    </xf>
    <xf numFmtId="0" fontId="8" fillId="0" borderId="171" xfId="0" applyFont="1" applyFill="1" applyBorder="1" applyAlignment="1" applyProtection="1">
      <alignment horizontal="left" vertical="center" wrapText="1"/>
      <protection locked="0"/>
    </xf>
    <xf numFmtId="0" fontId="8" fillId="0" borderId="172" xfId="0" applyFont="1" applyFill="1" applyBorder="1" applyAlignment="1" applyProtection="1">
      <alignment horizontal="left" vertical="center" wrapText="1"/>
      <protection locked="0"/>
    </xf>
    <xf numFmtId="0" fontId="8" fillId="0" borderId="164" xfId="0" applyFont="1" applyFill="1" applyBorder="1" applyAlignment="1" applyProtection="1">
      <alignment horizontal="left" vertical="center" wrapText="1"/>
      <protection locked="0"/>
    </xf>
    <xf numFmtId="0" fontId="8" fillId="0" borderId="158" xfId="0" applyFont="1" applyFill="1" applyBorder="1" applyAlignment="1" applyProtection="1">
      <alignment horizontal="left" vertical="center" wrapText="1"/>
      <protection locked="0"/>
    </xf>
    <xf numFmtId="0" fontId="8" fillId="0" borderId="165" xfId="0" applyFont="1" applyFill="1" applyBorder="1" applyAlignment="1" applyProtection="1">
      <alignment horizontal="left" vertical="center" wrapText="1"/>
      <protection locked="0"/>
    </xf>
    <xf numFmtId="0" fontId="8" fillId="0" borderId="166" xfId="0" applyFont="1" applyFill="1" applyBorder="1" applyAlignment="1" applyProtection="1">
      <alignment horizontal="left" vertical="center" wrapText="1"/>
      <protection locked="0"/>
    </xf>
    <xf numFmtId="0" fontId="4" fillId="0" borderId="161" xfId="0" applyFont="1" applyFill="1" applyBorder="1" applyAlignment="1">
      <alignment horizontal="center" vertical="center"/>
    </xf>
    <xf numFmtId="0" fontId="4" fillId="0" borderId="162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0" fontId="8" fillId="0" borderId="143" xfId="0" applyFont="1" applyFill="1" applyBorder="1" applyAlignment="1" applyProtection="1">
      <alignment horizontal="left" vertical="center" wrapText="1"/>
      <protection locked="0"/>
    </xf>
    <xf numFmtId="0" fontId="8" fillId="0" borderId="44" xfId="0" applyFont="1" applyFill="1" applyBorder="1" applyAlignment="1" applyProtection="1">
      <alignment horizontal="left" vertical="center" wrapText="1"/>
      <protection locked="0"/>
    </xf>
    <xf numFmtId="0" fontId="8" fillId="0" borderId="45" xfId="0" applyFont="1" applyFill="1" applyBorder="1" applyAlignment="1" applyProtection="1">
      <alignment horizontal="left" vertical="center" wrapText="1"/>
      <protection locked="0"/>
    </xf>
    <xf numFmtId="0" fontId="8" fillId="0" borderId="167" xfId="0" applyFont="1" applyFill="1" applyBorder="1" applyAlignment="1" applyProtection="1">
      <alignment horizontal="left" vertical="center" wrapText="1"/>
      <protection locked="0"/>
    </xf>
    <xf numFmtId="0" fontId="8" fillId="0" borderId="168" xfId="0" applyFont="1" applyFill="1" applyBorder="1" applyAlignment="1" applyProtection="1">
      <alignment horizontal="left" vertical="center" wrapText="1"/>
      <protection locked="0"/>
    </xf>
    <xf numFmtId="0" fontId="8" fillId="0" borderId="169" xfId="0" applyFont="1" applyFill="1" applyBorder="1" applyAlignment="1" applyProtection="1">
      <alignment horizontal="left" vertical="center" wrapText="1"/>
      <protection locked="0"/>
    </xf>
    <xf numFmtId="0" fontId="8" fillId="0" borderId="64" xfId="0" applyFont="1" applyFill="1" applyBorder="1" applyAlignment="1" applyProtection="1">
      <alignment horizontal="left" vertical="center" wrapText="1"/>
      <protection locked="0"/>
    </xf>
    <xf numFmtId="0" fontId="6" fillId="0" borderId="163" xfId="0" applyFont="1" applyFill="1" applyBorder="1" applyAlignment="1">
      <alignment horizontal="center" vertical="center" wrapText="1"/>
    </xf>
    <xf numFmtId="0" fontId="3" fillId="3" borderId="131" xfId="0" applyFont="1" applyFill="1" applyBorder="1" applyAlignment="1">
      <alignment horizontal="center" wrapText="1"/>
    </xf>
    <xf numFmtId="0" fontId="3" fillId="3" borderId="30" xfId="0" applyFont="1" applyFill="1" applyBorder="1" applyAlignment="1">
      <alignment horizontal="center"/>
    </xf>
    <xf numFmtId="0" fontId="3" fillId="3" borderId="112" xfId="0" applyFont="1" applyFill="1" applyBorder="1" applyAlignment="1">
      <alignment horizontal="center"/>
    </xf>
    <xf numFmtId="0" fontId="3" fillId="3" borderId="115" xfId="0" applyFont="1" applyFill="1" applyBorder="1" applyAlignment="1">
      <alignment horizontal="center"/>
    </xf>
    <xf numFmtId="0" fontId="3" fillId="3" borderId="114" xfId="0" applyFont="1" applyFill="1" applyBorder="1" applyAlignment="1">
      <alignment horizontal="center"/>
    </xf>
    <xf numFmtId="0" fontId="9" fillId="3" borderId="119" xfId="0" applyFont="1" applyFill="1" applyBorder="1" applyAlignment="1" applyProtection="1">
      <alignment horizontal="left" vertical="center" wrapText="1"/>
      <protection locked="0"/>
    </xf>
    <xf numFmtId="0" fontId="9" fillId="3" borderId="38" xfId="0" applyFont="1" applyFill="1" applyBorder="1" applyAlignment="1" applyProtection="1">
      <alignment horizontal="left" vertical="center" wrapText="1"/>
      <protection locked="0"/>
    </xf>
    <xf numFmtId="0" fontId="4" fillId="3" borderId="75" xfId="0" applyFont="1" applyFill="1" applyBorder="1" applyAlignment="1">
      <alignment horizontal="center" vertical="center"/>
    </xf>
    <xf numFmtId="0" fontId="4" fillId="3" borderId="29" xfId="0" applyFont="1" applyFill="1" applyBorder="1" applyAlignment="1">
      <alignment horizontal="center" vertical="center"/>
    </xf>
    <xf numFmtId="0" fontId="4" fillId="3" borderId="113" xfId="0" applyFont="1" applyFill="1" applyBorder="1" applyAlignment="1">
      <alignment horizontal="center" vertical="center"/>
    </xf>
    <xf numFmtId="44" fontId="3" fillId="3" borderId="75" xfId="2" applyFont="1" applyFill="1" applyBorder="1" applyAlignment="1">
      <alignment horizontal="center"/>
    </xf>
    <xf numFmtId="44" fontId="3" fillId="3" borderId="29" xfId="2" applyFont="1" applyFill="1" applyBorder="1" applyAlignment="1">
      <alignment horizontal="center"/>
    </xf>
    <xf numFmtId="44" fontId="3" fillId="3" borderId="113" xfId="2" applyFont="1" applyFill="1" applyBorder="1" applyAlignment="1">
      <alignment horizontal="center"/>
    </xf>
    <xf numFmtId="0" fontId="3" fillId="3" borderId="75" xfId="0" applyFont="1" applyFill="1" applyBorder="1" applyAlignment="1">
      <alignment horizontal="center" wrapText="1"/>
    </xf>
    <xf numFmtId="0" fontId="3" fillId="3" borderId="29" xfId="0" applyFont="1" applyFill="1" applyBorder="1" applyAlignment="1">
      <alignment horizontal="center" wrapText="1"/>
    </xf>
    <xf numFmtId="0" fontId="3" fillId="3" borderId="113" xfId="0" applyFont="1" applyFill="1" applyBorder="1" applyAlignment="1">
      <alignment horizontal="center" wrapText="1"/>
    </xf>
    <xf numFmtId="0" fontId="4" fillId="3" borderId="153" xfId="0" applyFont="1" applyFill="1" applyBorder="1" applyAlignment="1">
      <alignment horizontal="center" vertical="center"/>
    </xf>
    <xf numFmtId="0" fontId="3" fillId="3" borderId="75" xfId="0" applyFont="1" applyFill="1" applyBorder="1" applyAlignment="1">
      <alignment horizontal="center"/>
    </xf>
    <xf numFmtId="0" fontId="3" fillId="3" borderId="153" xfId="0" applyFont="1" applyFill="1" applyBorder="1" applyAlignment="1">
      <alignment horizontal="center"/>
    </xf>
    <xf numFmtId="0" fontId="3" fillId="3" borderId="153" xfId="0" applyFont="1" applyFill="1" applyBorder="1" applyAlignment="1">
      <alignment horizontal="center" wrapText="1"/>
    </xf>
    <xf numFmtId="0" fontId="6" fillId="0" borderId="163" xfId="0" applyFont="1" applyFill="1" applyBorder="1" applyAlignment="1">
      <alignment horizontal="center" vertical="center"/>
    </xf>
    <xf numFmtId="0" fontId="6" fillId="0" borderId="34" xfId="0" applyFont="1" applyFill="1" applyBorder="1" applyAlignment="1">
      <alignment horizontal="center" vertical="center"/>
    </xf>
    <xf numFmtId="0" fontId="21" fillId="0" borderId="163" xfId="0" applyFont="1" applyFill="1" applyBorder="1" applyAlignment="1">
      <alignment horizontal="center" vertical="center" wrapText="1"/>
    </xf>
    <xf numFmtId="0" fontId="21" fillId="0" borderId="34" xfId="0" applyFont="1" applyFill="1" applyBorder="1" applyAlignment="1">
      <alignment horizontal="center" vertical="center" wrapText="1"/>
    </xf>
    <xf numFmtId="0" fontId="4" fillId="0" borderId="33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52" xfId="0" applyFont="1" applyFill="1" applyBorder="1" applyAlignment="1">
      <alignment horizontal="center"/>
    </xf>
    <xf numFmtId="0" fontId="12" fillId="0" borderId="123" xfId="0" applyFont="1" applyFill="1" applyBorder="1" applyAlignment="1" applyProtection="1">
      <alignment horizontal="center" vertical="center" wrapText="1"/>
      <protection locked="0"/>
    </xf>
    <xf numFmtId="0" fontId="12" fillId="0" borderId="124" xfId="0" applyFont="1" applyFill="1" applyBorder="1" applyAlignment="1" applyProtection="1">
      <alignment horizontal="center" vertical="center" wrapText="1"/>
      <protection locked="0"/>
    </xf>
    <xf numFmtId="0" fontId="12" fillId="0" borderId="125" xfId="0" applyFont="1" applyFill="1" applyBorder="1" applyAlignment="1" applyProtection="1">
      <alignment horizontal="center" vertical="center" wrapText="1"/>
      <protection locked="0"/>
    </xf>
    <xf numFmtId="0" fontId="12" fillId="0" borderId="53" xfId="0" applyFont="1" applyFill="1" applyBorder="1" applyAlignment="1" applyProtection="1">
      <alignment horizontal="center" vertical="center" wrapText="1"/>
      <protection locked="0"/>
    </xf>
    <xf numFmtId="0" fontId="12" fillId="0" borderId="54" xfId="0" applyFont="1" applyFill="1" applyBorder="1" applyAlignment="1" applyProtection="1">
      <alignment horizontal="center" vertical="center" wrapText="1"/>
      <protection locked="0"/>
    </xf>
    <xf numFmtId="0" fontId="12" fillId="0" borderId="55" xfId="0" applyFont="1" applyFill="1" applyBorder="1" applyAlignment="1" applyProtection="1">
      <alignment horizontal="center" vertical="center" wrapText="1"/>
      <protection locked="0"/>
    </xf>
    <xf numFmtId="0" fontId="4" fillId="3" borderId="154" xfId="0" applyFont="1" applyFill="1" applyBorder="1" applyAlignment="1">
      <alignment horizontal="center"/>
    </xf>
    <xf numFmtId="0" fontId="4" fillId="3" borderId="155" xfId="0" applyFont="1" applyFill="1" applyBorder="1" applyAlignment="1">
      <alignment horizontal="center"/>
    </xf>
    <xf numFmtId="0" fontId="0" fillId="3" borderId="124" xfId="0" applyFill="1" applyBorder="1" applyAlignment="1">
      <alignment horizontal="center"/>
    </xf>
    <xf numFmtId="0" fontId="0" fillId="3" borderId="155" xfId="0" applyFill="1" applyBorder="1" applyAlignment="1">
      <alignment horizontal="center"/>
    </xf>
    <xf numFmtId="0" fontId="0" fillId="3" borderId="156" xfId="0" applyFill="1" applyBorder="1" applyAlignment="1">
      <alignment horizontal="center"/>
    </xf>
    <xf numFmtId="0" fontId="4" fillId="3" borderId="133" xfId="0" applyFont="1" applyFill="1" applyBorder="1" applyAlignment="1">
      <alignment horizontal="center" vertical="center"/>
    </xf>
    <xf numFmtId="0" fontId="3" fillId="3" borderId="133" xfId="0" applyFont="1" applyFill="1" applyBorder="1" applyAlignment="1">
      <alignment horizontal="center"/>
    </xf>
    <xf numFmtId="0" fontId="3" fillId="3" borderId="29" xfId="0" applyFont="1" applyFill="1" applyBorder="1" applyAlignment="1">
      <alignment horizontal="center"/>
    </xf>
    <xf numFmtId="0" fontId="8" fillId="0" borderId="157" xfId="0" applyFont="1" applyFill="1" applyBorder="1" applyAlignment="1" applyProtection="1">
      <alignment horizontal="left" vertical="center" wrapText="1"/>
      <protection locked="0"/>
    </xf>
    <xf numFmtId="0" fontId="8" fillId="0" borderId="159" xfId="0" applyFont="1" applyFill="1" applyBorder="1" applyAlignment="1" applyProtection="1">
      <alignment horizontal="left" vertical="center" wrapText="1"/>
      <protection locked="0"/>
    </xf>
    <xf numFmtId="0" fontId="8" fillId="0" borderId="173" xfId="0" applyFont="1" applyFill="1" applyBorder="1" applyAlignment="1" applyProtection="1">
      <alignment horizontal="center" vertical="center" wrapText="1"/>
      <protection locked="0"/>
    </xf>
    <xf numFmtId="0" fontId="8" fillId="0" borderId="174" xfId="0" applyFont="1" applyFill="1" applyBorder="1" applyAlignment="1" applyProtection="1">
      <alignment horizontal="center" vertical="center" wrapText="1"/>
      <protection locked="0"/>
    </xf>
    <xf numFmtId="0" fontId="6" fillId="0" borderId="176" xfId="0" applyFont="1" applyFill="1" applyBorder="1" applyAlignment="1">
      <alignment horizontal="center" vertical="center"/>
    </xf>
    <xf numFmtId="0" fontId="6" fillId="0" borderId="182" xfId="0" applyFont="1" applyFill="1" applyBorder="1" applyAlignment="1">
      <alignment horizontal="center" vertical="center"/>
    </xf>
    <xf numFmtId="0" fontId="8" fillId="0" borderId="60" xfId="0" applyFont="1" applyFill="1" applyBorder="1" applyAlignment="1" applyProtection="1">
      <alignment horizontal="left" vertical="center" wrapText="1"/>
      <protection locked="0"/>
    </xf>
    <xf numFmtId="0" fontId="8" fillId="0" borderId="28" xfId="0" applyFont="1" applyFill="1" applyBorder="1" applyAlignment="1" applyProtection="1">
      <alignment horizontal="left" vertical="center" wrapText="1"/>
      <protection locked="0"/>
    </xf>
    <xf numFmtId="0" fontId="8" fillId="0" borderId="29" xfId="0" applyFont="1" applyFill="1" applyBorder="1" applyAlignment="1" applyProtection="1">
      <alignment horizontal="center" vertical="center" wrapText="1"/>
      <protection locked="0"/>
    </xf>
    <xf numFmtId="0" fontId="4" fillId="0" borderId="123" xfId="0" applyFont="1" applyFill="1" applyBorder="1" applyAlignment="1">
      <alignment horizontal="center" vertical="center"/>
    </xf>
    <xf numFmtId="0" fontId="4" fillId="0" borderId="124" xfId="0" applyFont="1" applyFill="1" applyBorder="1" applyAlignment="1">
      <alignment horizontal="center" vertical="center"/>
    </xf>
    <xf numFmtId="0" fontId="4" fillId="0" borderId="183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3" fillId="3" borderId="133" xfId="0" applyFont="1" applyFill="1" applyBorder="1" applyAlignment="1">
      <alignment horizontal="center" wrapText="1"/>
    </xf>
    <xf numFmtId="0" fontId="8" fillId="0" borderId="0" xfId="0" applyFont="1" applyFill="1" applyBorder="1" applyAlignment="1" applyProtection="1">
      <alignment horizontal="left" vertical="center" wrapText="1"/>
      <protection locked="0"/>
    </xf>
    <xf numFmtId="0" fontId="8" fillId="0" borderId="105" xfId="0" applyFont="1" applyFill="1" applyBorder="1" applyAlignment="1" applyProtection="1">
      <alignment horizontal="left" vertical="center" wrapText="1"/>
      <protection locked="0"/>
    </xf>
    <xf numFmtId="0" fontId="8" fillId="0" borderId="168" xfId="0" applyFont="1" applyFill="1" applyBorder="1" applyAlignment="1" applyProtection="1">
      <alignment horizontal="center" vertical="center" wrapText="1"/>
      <protection locked="0"/>
    </xf>
    <xf numFmtId="0" fontId="8" fillId="0" borderId="169" xfId="0" applyFont="1" applyFill="1" applyBorder="1" applyAlignment="1" applyProtection="1">
      <alignment horizontal="center" vertical="center" wrapText="1"/>
      <protection locked="0"/>
    </xf>
    <xf numFmtId="0" fontId="3" fillId="0" borderId="133" xfId="0" applyFont="1" applyFill="1" applyBorder="1" applyAlignment="1">
      <alignment horizontal="center" wrapText="1"/>
    </xf>
    <xf numFmtId="0" fontId="3" fillId="0" borderId="153" xfId="0" applyFont="1" applyFill="1" applyBorder="1" applyAlignment="1">
      <alignment horizontal="center"/>
    </xf>
    <xf numFmtId="44" fontId="3" fillId="0" borderId="75" xfId="2" applyFont="1" applyFill="1" applyBorder="1" applyAlignment="1">
      <alignment horizontal="center"/>
    </xf>
    <xf numFmtId="44" fontId="3" fillId="0" borderId="29" xfId="2" applyFont="1" applyFill="1" applyBorder="1" applyAlignment="1">
      <alignment horizontal="center"/>
    </xf>
    <xf numFmtId="44" fontId="3" fillId="0" borderId="113" xfId="2" applyFont="1" applyFill="1" applyBorder="1" applyAlignment="1">
      <alignment horizontal="center"/>
    </xf>
    <xf numFmtId="0" fontId="3" fillId="0" borderId="29" xfId="0" applyFont="1" applyFill="1" applyBorder="1" applyAlignment="1">
      <alignment horizontal="center" wrapText="1"/>
    </xf>
    <xf numFmtId="0" fontId="3" fillId="0" borderId="153" xfId="0" applyFont="1" applyFill="1" applyBorder="1" applyAlignment="1">
      <alignment horizontal="center" wrapText="1"/>
    </xf>
    <xf numFmtId="0" fontId="8" fillId="0" borderId="188" xfId="0" applyFont="1" applyFill="1" applyBorder="1" applyAlignment="1" applyProtection="1">
      <alignment horizontal="left" vertical="center" wrapText="1"/>
      <protection locked="0"/>
    </xf>
    <xf numFmtId="0" fontId="3" fillId="0" borderId="75" xfId="0" applyFont="1" applyFill="1" applyBorder="1" applyAlignment="1">
      <alignment horizontal="center" wrapText="1"/>
    </xf>
    <xf numFmtId="0" fontId="3" fillId="0" borderId="113" xfId="0" applyFont="1" applyFill="1" applyBorder="1" applyAlignment="1">
      <alignment horizontal="center" wrapText="1"/>
    </xf>
    <xf numFmtId="0" fontId="3" fillId="0" borderId="131" xfId="0" applyFont="1" applyFill="1" applyBorder="1" applyAlignment="1">
      <alignment horizontal="center" wrapText="1"/>
    </xf>
    <xf numFmtId="0" fontId="3" fillId="0" borderId="112" xfId="0" applyFont="1" applyFill="1" applyBorder="1" applyAlignment="1">
      <alignment horizontal="center"/>
    </xf>
    <xf numFmtId="0" fontId="4" fillId="0" borderId="29" xfId="0" applyFont="1" applyFill="1" applyBorder="1" applyAlignment="1">
      <alignment horizontal="center"/>
    </xf>
    <xf numFmtId="0" fontId="4" fillId="0" borderId="153" xfId="0" applyFont="1" applyFill="1" applyBorder="1" applyAlignment="1">
      <alignment horizontal="center"/>
    </xf>
    <xf numFmtId="0" fontId="4" fillId="0" borderId="154" xfId="0" applyFont="1" applyFill="1" applyBorder="1" applyAlignment="1">
      <alignment horizontal="center"/>
    </xf>
    <xf numFmtId="0" fontId="4" fillId="0" borderId="155" xfId="0" applyFont="1" applyFill="1" applyBorder="1" applyAlignment="1">
      <alignment horizontal="center"/>
    </xf>
    <xf numFmtId="0" fontId="0" fillId="0" borderId="124" xfId="0" applyFill="1" applyBorder="1" applyAlignment="1">
      <alignment horizontal="center"/>
    </xf>
    <xf numFmtId="0" fontId="0" fillId="0" borderId="155" xfId="0" applyFill="1" applyBorder="1" applyAlignment="1">
      <alignment horizontal="center"/>
    </xf>
    <xf numFmtId="0" fontId="0" fillId="0" borderId="156" xfId="0" applyFill="1" applyBorder="1" applyAlignment="1">
      <alignment horizontal="center"/>
    </xf>
    <xf numFmtId="0" fontId="4" fillId="0" borderId="13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153" xfId="0" applyFont="1" applyFill="1" applyBorder="1" applyAlignment="1">
      <alignment horizontal="center" vertical="center"/>
    </xf>
    <xf numFmtId="0" fontId="4" fillId="0" borderId="75" xfId="0" applyFont="1" applyFill="1" applyBorder="1" applyAlignment="1">
      <alignment horizontal="center"/>
    </xf>
    <xf numFmtId="0" fontId="4" fillId="0" borderId="113" xfId="0" applyFont="1" applyFill="1" applyBorder="1" applyAlignment="1">
      <alignment horizontal="center"/>
    </xf>
    <xf numFmtId="0" fontId="13" fillId="0" borderId="128" xfId="0" applyFont="1" applyFill="1" applyBorder="1" applyAlignment="1">
      <alignment horizontal="center"/>
    </xf>
    <xf numFmtId="0" fontId="13" fillId="0" borderId="85" xfId="0" applyFont="1" applyFill="1" applyBorder="1" applyAlignment="1">
      <alignment horizontal="center"/>
    </xf>
    <xf numFmtId="0" fontId="13" fillId="0" borderId="86" xfId="0" applyFont="1" applyFill="1" applyBorder="1" applyAlignment="1">
      <alignment horizontal="center"/>
    </xf>
    <xf numFmtId="0" fontId="19" fillId="0" borderId="145" xfId="0" applyFont="1" applyFill="1" applyBorder="1" applyAlignment="1" applyProtection="1">
      <alignment horizontal="center" vertical="center" wrapText="1"/>
      <protection locked="0"/>
    </xf>
    <xf numFmtId="0" fontId="12" fillId="0" borderId="130" xfId="0" applyFont="1" applyFill="1" applyBorder="1" applyAlignment="1" applyProtection="1">
      <alignment horizontal="center" vertical="center" wrapText="1"/>
      <protection locked="0"/>
    </xf>
    <xf numFmtId="0" fontId="12" fillId="0" borderId="50" xfId="0" applyFont="1" applyFill="1" applyBorder="1" applyAlignment="1" applyProtection="1">
      <alignment horizontal="center" vertical="center" wrapText="1"/>
      <protection locked="0"/>
    </xf>
    <xf numFmtId="0" fontId="12" fillId="0" borderId="33" xfId="0" applyFont="1" applyFill="1" applyBorder="1" applyAlignment="1" applyProtection="1">
      <alignment horizontal="center" vertical="center" wrapText="1"/>
      <protection locked="0"/>
    </xf>
    <xf numFmtId="0" fontId="12" fillId="0" borderId="0" xfId="0" applyFont="1" applyFill="1" applyBorder="1" applyAlignment="1" applyProtection="1">
      <alignment horizontal="center" vertical="center" wrapText="1"/>
      <protection locked="0"/>
    </xf>
    <xf numFmtId="0" fontId="12" fillId="0" borderId="52" xfId="0" applyFont="1" applyFill="1" applyBorder="1" applyAlignment="1" applyProtection="1">
      <alignment horizontal="center" vertical="center" wrapText="1"/>
      <protection locked="0"/>
    </xf>
    <xf numFmtId="0" fontId="12" fillId="0" borderId="180" xfId="0" applyFont="1" applyFill="1" applyBorder="1" applyAlignment="1" applyProtection="1">
      <alignment horizontal="center" vertical="center" wrapText="1"/>
      <protection locked="0"/>
    </xf>
    <xf numFmtId="0" fontId="12" fillId="0" borderId="181" xfId="0" applyFont="1" applyFill="1" applyBorder="1" applyAlignment="1" applyProtection="1">
      <alignment horizontal="center" vertical="center" wrapText="1"/>
      <protection locked="0"/>
    </xf>
    <xf numFmtId="0" fontId="12" fillId="0" borderId="81" xfId="0" applyFont="1" applyFill="1" applyBorder="1" applyAlignment="1" applyProtection="1">
      <alignment horizontal="center" vertical="center" wrapText="1"/>
      <protection locked="0"/>
    </xf>
    <xf numFmtId="0" fontId="8" fillId="0" borderId="133" xfId="0" applyFont="1" applyFill="1" applyBorder="1" applyAlignment="1" applyProtection="1">
      <alignment horizontal="left" vertical="center" wrapText="1"/>
      <protection locked="0"/>
    </xf>
    <xf numFmtId="0" fontId="8" fillId="0" borderId="187" xfId="0" applyFont="1" applyFill="1" applyBorder="1" applyAlignment="1" applyProtection="1">
      <alignment horizontal="left" vertical="center" wrapText="1"/>
      <protection locked="0"/>
    </xf>
    <xf numFmtId="0" fontId="9" fillId="0" borderId="118" xfId="0" applyFont="1" applyFill="1" applyBorder="1" applyAlignment="1" applyProtection="1">
      <alignment horizontal="center" vertical="center" wrapText="1"/>
      <protection locked="0"/>
    </xf>
    <xf numFmtId="0" fontId="9" fillId="0" borderId="59" xfId="0" applyFont="1" applyFill="1" applyBorder="1" applyAlignment="1" applyProtection="1">
      <alignment horizontal="center" vertical="center" wrapText="1"/>
      <protection locked="0"/>
    </xf>
    <xf numFmtId="0" fontId="9" fillId="0" borderId="56" xfId="0" applyFont="1" applyFill="1" applyBorder="1" applyAlignment="1" applyProtection="1">
      <alignment horizontal="center" vertical="center" wrapText="1"/>
      <protection locked="0"/>
    </xf>
    <xf numFmtId="0" fontId="9" fillId="0" borderId="108" xfId="0" applyFont="1" applyFill="1" applyBorder="1" applyAlignment="1" applyProtection="1">
      <alignment horizontal="center" vertical="center" wrapText="1"/>
      <protection locked="0"/>
    </xf>
    <xf numFmtId="0" fontId="8" fillId="0" borderId="209" xfId="0" applyFont="1" applyFill="1" applyBorder="1" applyAlignment="1" applyProtection="1">
      <alignment horizontal="center" vertical="center" wrapText="1"/>
      <protection locked="0"/>
    </xf>
    <xf numFmtId="0" fontId="8" fillId="0" borderId="206" xfId="0" applyFont="1" applyFill="1" applyBorder="1" applyAlignment="1" applyProtection="1">
      <alignment horizontal="center" vertical="center" wrapText="1"/>
      <protection locked="0"/>
    </xf>
    <xf numFmtId="0" fontId="8" fillId="0" borderId="21" xfId="0" applyFont="1" applyFill="1" applyBorder="1" applyAlignment="1" applyProtection="1">
      <alignment horizontal="center" vertical="center" wrapText="1"/>
      <protection locked="0"/>
    </xf>
    <xf numFmtId="0" fontId="4" fillId="0" borderId="75" xfId="0" applyFont="1" applyFill="1" applyBorder="1" applyAlignment="1">
      <alignment horizontal="center" vertical="center"/>
    </xf>
    <xf numFmtId="0" fontId="4" fillId="0" borderId="113" xfId="0" applyFont="1" applyFill="1" applyBorder="1" applyAlignment="1">
      <alignment horizontal="center" vertical="center"/>
    </xf>
    <xf numFmtId="0" fontId="9" fillId="0" borderId="139" xfId="0" applyFont="1" applyFill="1" applyBorder="1" applyAlignment="1" applyProtection="1">
      <alignment horizontal="left" vertical="center" wrapText="1"/>
      <protection locked="0"/>
    </xf>
    <xf numFmtId="0" fontId="9" fillId="0" borderId="47" xfId="0" applyFont="1" applyFill="1" applyBorder="1" applyAlignment="1" applyProtection="1">
      <alignment horizontal="left" vertical="center" wrapText="1"/>
      <protection locked="0"/>
    </xf>
    <xf numFmtId="0" fontId="8" fillId="0" borderId="210" xfId="0" applyFont="1" applyFill="1" applyBorder="1" applyAlignment="1" applyProtection="1">
      <alignment horizontal="left" vertical="center" wrapText="1"/>
      <protection locked="0"/>
    </xf>
    <xf numFmtId="0" fontId="9" fillId="0" borderId="177" xfId="0" applyFont="1" applyFill="1" applyBorder="1" applyAlignment="1" applyProtection="1">
      <alignment horizontal="center" vertical="center" wrapText="1"/>
      <protection locked="0"/>
    </xf>
    <xf numFmtId="0" fontId="8" fillId="0" borderId="33" xfId="0" applyFont="1" applyFill="1" applyBorder="1" applyAlignment="1" applyProtection="1">
      <alignment horizontal="left" vertical="center" wrapText="1"/>
      <protection locked="0"/>
    </xf>
    <xf numFmtId="0" fontId="8" fillId="0" borderId="46" xfId="0" applyFont="1" applyFill="1" applyBorder="1" applyAlignment="1">
      <alignment horizontal="left" vertical="center" wrapText="1"/>
    </xf>
    <xf numFmtId="0" fontId="9" fillId="0" borderId="46" xfId="0" applyFont="1" applyFill="1" applyBorder="1" applyAlignment="1">
      <alignment horizontal="left" vertical="center" wrapText="1"/>
    </xf>
    <xf numFmtId="0" fontId="9" fillId="0" borderId="64" xfId="0" applyFont="1" applyFill="1" applyBorder="1" applyAlignment="1">
      <alignment horizontal="left" vertical="center" wrapText="1"/>
    </xf>
    <xf numFmtId="0" fontId="9" fillId="0" borderId="26" xfId="0" applyFont="1" applyFill="1" applyBorder="1" applyAlignment="1">
      <alignment horizontal="left" vertical="center" wrapText="1"/>
    </xf>
    <xf numFmtId="0" fontId="9" fillId="0" borderId="68" xfId="0" applyFont="1" applyFill="1" applyBorder="1" applyAlignment="1">
      <alignment horizontal="left" vertical="center" wrapText="1"/>
    </xf>
    <xf numFmtId="0" fontId="8" fillId="0" borderId="131" xfId="0" applyFont="1" applyFill="1" applyBorder="1" applyAlignment="1" applyProtection="1">
      <alignment horizontal="left" vertical="center" wrapText="1"/>
      <protection locked="0"/>
    </xf>
    <xf numFmtId="0" fontId="8" fillId="0" borderId="30" xfId="0" applyFont="1" applyFill="1" applyBorder="1" applyAlignment="1" applyProtection="1">
      <alignment horizontal="left" vertical="center" wrapText="1"/>
      <protection locked="0"/>
    </xf>
    <xf numFmtId="0" fontId="8" fillId="0" borderId="190" xfId="0" applyFont="1" applyFill="1" applyBorder="1" applyAlignment="1" applyProtection="1">
      <alignment horizontal="left" vertical="center" wrapText="1"/>
      <protection locked="0"/>
    </xf>
    <xf numFmtId="0" fontId="8" fillId="0" borderId="189" xfId="0" applyFont="1" applyFill="1" applyBorder="1" applyAlignment="1" applyProtection="1">
      <alignment horizontal="left" vertical="center" wrapText="1"/>
      <protection locked="0"/>
    </xf>
    <xf numFmtId="0" fontId="3" fillId="0" borderId="115" xfId="0" applyFont="1" applyFill="1" applyBorder="1" applyAlignment="1">
      <alignment horizontal="center"/>
    </xf>
    <xf numFmtId="0" fontId="9" fillId="0" borderId="65" xfId="0" applyFont="1" applyFill="1" applyBorder="1" applyAlignment="1" applyProtection="1">
      <alignment horizontal="left" vertical="center" wrapText="1"/>
      <protection locked="0"/>
    </xf>
    <xf numFmtId="0" fontId="3" fillId="0" borderId="177" xfId="0" applyFont="1" applyFill="1" applyBorder="1" applyAlignment="1">
      <alignment horizontal="center"/>
    </xf>
    <xf numFmtId="0" fontId="3" fillId="0" borderId="56" xfId="0" applyFont="1" applyFill="1" applyBorder="1" applyAlignment="1">
      <alignment horizontal="center"/>
    </xf>
    <xf numFmtId="0" fontId="3" fillId="0" borderId="184" xfId="0" applyFont="1" applyFill="1" applyBorder="1" applyAlignment="1">
      <alignment horizontal="center"/>
    </xf>
    <xf numFmtId="0" fontId="3" fillId="0" borderId="185" xfId="0" applyFont="1" applyFill="1" applyBorder="1" applyAlignment="1">
      <alignment horizontal="center"/>
    </xf>
    <xf numFmtId="0" fontId="4" fillId="0" borderId="116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186" xfId="0" applyFont="1" applyFill="1" applyBorder="1" applyAlignment="1">
      <alignment horizontal="center" vertical="center"/>
    </xf>
    <xf numFmtId="0" fontId="3" fillId="0" borderId="51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43" xfId="0" applyFont="1" applyFill="1" applyBorder="1" applyAlignment="1">
      <alignment horizontal="center"/>
    </xf>
    <xf numFmtId="43" fontId="3" fillId="0" borderId="75" xfId="3" applyFont="1" applyFill="1" applyBorder="1" applyAlignment="1">
      <alignment horizontal="center"/>
    </xf>
    <xf numFmtId="43" fontId="3" fillId="0" borderId="29" xfId="3" applyFont="1" applyFill="1" applyBorder="1" applyAlignment="1">
      <alignment horizontal="center"/>
    </xf>
    <xf numFmtId="43" fontId="3" fillId="0" borderId="153" xfId="3" applyFont="1" applyFill="1" applyBorder="1" applyAlignment="1">
      <alignment horizontal="center"/>
    </xf>
    <xf numFmtId="44" fontId="3" fillId="0" borderId="153" xfId="2" applyFont="1" applyFill="1" applyBorder="1" applyAlignment="1">
      <alignment horizontal="center"/>
    </xf>
    <xf numFmtId="0" fontId="3" fillId="0" borderId="115" xfId="0" applyFont="1" applyFill="1" applyBorder="1" applyAlignment="1">
      <alignment horizontal="center" readingOrder="1"/>
    </xf>
    <xf numFmtId="0" fontId="3" fillId="0" borderId="30" xfId="0" applyFont="1" applyFill="1" applyBorder="1" applyAlignment="1">
      <alignment horizontal="center" readingOrder="1"/>
    </xf>
    <xf numFmtId="0" fontId="3" fillId="0" borderId="112" xfId="0" applyFont="1" applyFill="1" applyBorder="1" applyAlignment="1">
      <alignment horizontal="center" readingOrder="1"/>
    </xf>
    <xf numFmtId="0" fontId="28" fillId="0" borderId="184" xfId="0" applyFont="1" applyFill="1" applyBorder="1" applyAlignment="1">
      <alignment horizontal="center" wrapText="1"/>
    </xf>
    <xf numFmtId="0" fontId="0" fillId="0" borderId="28" xfId="0" applyFill="1" applyBorder="1" applyAlignment="1">
      <alignment horizontal="center" wrapText="1"/>
    </xf>
    <xf numFmtId="0" fontId="0" fillId="0" borderId="191" xfId="0" applyFill="1" applyBorder="1" applyAlignment="1">
      <alignment horizontal="center" wrapText="1"/>
    </xf>
    <xf numFmtId="44" fontId="3" fillId="0" borderId="30" xfId="2" applyFont="1" applyFill="1" applyBorder="1" applyAlignment="1">
      <alignment horizontal="center"/>
    </xf>
    <xf numFmtId="44" fontId="3" fillId="0" borderId="112" xfId="2" applyFont="1" applyFill="1" applyBorder="1" applyAlignment="1">
      <alignment horizontal="center"/>
    </xf>
    <xf numFmtId="0" fontId="9" fillId="0" borderId="27" xfId="0" applyFont="1" applyFill="1" applyBorder="1" applyAlignment="1" applyProtection="1">
      <alignment horizontal="center" vertical="center" wrapText="1"/>
      <protection locked="0"/>
    </xf>
    <xf numFmtId="0" fontId="8" fillId="0" borderId="75" xfId="0" applyFont="1" applyFill="1" applyBorder="1" applyAlignment="1">
      <alignment horizontal="center" vertical="center" wrapText="1"/>
    </xf>
    <xf numFmtId="0" fontId="8" fillId="0" borderId="29" xfId="0" applyFont="1" applyFill="1" applyBorder="1" applyAlignment="1">
      <alignment horizontal="center" vertical="center" wrapText="1"/>
    </xf>
    <xf numFmtId="0" fontId="8" fillId="0" borderId="153" xfId="0" applyFont="1" applyFill="1" applyBorder="1" applyAlignment="1">
      <alignment horizontal="center" vertical="center" wrapText="1"/>
    </xf>
    <xf numFmtId="0" fontId="3" fillId="0" borderId="192" xfId="0" applyFont="1" applyFill="1" applyBorder="1" applyAlignment="1">
      <alignment horizontal="center"/>
    </xf>
    <xf numFmtId="0" fontId="3" fillId="0" borderId="54" xfId="0" applyFont="1" applyFill="1" applyBorder="1" applyAlignment="1">
      <alignment horizontal="center"/>
    </xf>
    <xf numFmtId="0" fontId="3" fillId="0" borderId="193" xfId="0" applyFont="1" applyFill="1" applyBorder="1" applyAlignment="1">
      <alignment horizontal="center"/>
    </xf>
    <xf numFmtId="0" fontId="8" fillId="0" borderId="194" xfId="0" applyFont="1" applyFill="1" applyBorder="1" applyAlignment="1" applyProtection="1">
      <alignment horizontal="left" vertical="center" wrapText="1"/>
      <protection locked="0"/>
    </xf>
    <xf numFmtId="0" fontId="8" fillId="0" borderId="195" xfId="0" applyFont="1" applyFill="1" applyBorder="1" applyAlignment="1" applyProtection="1">
      <alignment horizontal="left" vertical="center" wrapText="1"/>
      <protection locked="0"/>
    </xf>
    <xf numFmtId="43" fontId="3" fillId="0" borderId="75" xfId="0" applyNumberFormat="1" applyFont="1" applyFill="1" applyBorder="1" applyAlignment="1">
      <alignment horizontal="center"/>
    </xf>
    <xf numFmtId="43" fontId="3" fillId="0" borderId="29" xfId="0" applyNumberFormat="1" applyFont="1" applyFill="1" applyBorder="1" applyAlignment="1">
      <alignment horizontal="center"/>
    </xf>
    <xf numFmtId="43" fontId="3" fillId="0" borderId="153" xfId="0" applyNumberFormat="1" applyFont="1" applyFill="1" applyBorder="1" applyAlignment="1">
      <alignment horizontal="center"/>
    </xf>
    <xf numFmtId="0" fontId="8" fillId="0" borderId="113" xfId="0" applyFont="1" applyFill="1" applyBorder="1" applyAlignment="1" applyProtection="1">
      <alignment horizontal="left" vertical="center" wrapText="1"/>
      <protection locked="0"/>
    </xf>
    <xf numFmtId="0" fontId="8" fillId="0" borderId="196" xfId="0" applyFont="1" applyFill="1" applyBorder="1" applyAlignment="1" applyProtection="1">
      <alignment horizontal="left" vertical="center" wrapText="1"/>
      <protection locked="0"/>
    </xf>
    <xf numFmtId="0" fontId="9" fillId="0" borderId="197" xfId="0" applyFont="1" applyFill="1" applyBorder="1" applyAlignment="1" applyProtection="1">
      <alignment horizontal="center" vertical="center" wrapText="1"/>
      <protection locked="0"/>
    </xf>
    <xf numFmtId="0" fontId="9" fillId="0" borderId="198" xfId="0" applyFont="1" applyFill="1" applyBorder="1" applyAlignment="1" applyProtection="1">
      <alignment horizontal="center" vertical="center" wrapText="1"/>
      <protection locked="0"/>
    </xf>
    <xf numFmtId="0" fontId="9" fillId="0" borderId="199" xfId="0" applyFont="1" applyFill="1" applyBorder="1" applyAlignment="1" applyProtection="1">
      <alignment horizontal="center" vertical="center" wrapText="1"/>
      <protection locked="0"/>
    </xf>
    <xf numFmtId="0" fontId="8" fillId="0" borderId="200" xfId="0" applyFont="1" applyFill="1" applyBorder="1" applyAlignment="1" applyProtection="1">
      <alignment horizontal="left" vertical="center" wrapText="1"/>
      <protection locked="0"/>
    </xf>
    <xf numFmtId="0" fontId="8" fillId="0" borderId="201" xfId="0" applyFont="1" applyFill="1" applyBorder="1" applyAlignment="1" applyProtection="1">
      <alignment horizontal="left" vertical="center" wrapText="1"/>
      <protection locked="0"/>
    </xf>
    <xf numFmtId="0" fontId="4" fillId="0" borderId="184" xfId="0" applyFont="1" applyFill="1" applyBorder="1" applyAlignment="1">
      <alignment horizontal="center" vertical="center"/>
    </xf>
    <xf numFmtId="0" fontId="4" fillId="0" borderId="28" xfId="0" applyFont="1" applyFill="1" applyBorder="1" applyAlignment="1">
      <alignment horizontal="center" vertical="center"/>
    </xf>
    <xf numFmtId="0" fontId="4" fillId="0" borderId="191" xfId="0" applyFont="1" applyFill="1" applyBorder="1" applyAlignment="1">
      <alignment horizontal="center" vertical="center"/>
    </xf>
    <xf numFmtId="0" fontId="8" fillId="0" borderId="184" xfId="0" applyFont="1" applyFill="1" applyBorder="1" applyAlignment="1">
      <alignment horizontal="center" vertical="center" wrapText="1"/>
    </xf>
    <xf numFmtId="0" fontId="8" fillId="0" borderId="28" xfId="0" applyFont="1" applyFill="1" applyBorder="1" applyAlignment="1">
      <alignment horizontal="center" vertical="center" wrapText="1"/>
    </xf>
    <xf numFmtId="0" fontId="8" fillId="0" borderId="185" xfId="0" applyFont="1" applyFill="1" applyBorder="1" applyAlignment="1">
      <alignment horizontal="center" vertical="center" wrapText="1"/>
    </xf>
    <xf numFmtId="0" fontId="4" fillId="0" borderId="132" xfId="0" applyFont="1" applyFill="1" applyBorder="1" applyAlignment="1">
      <alignment horizontal="center" vertical="center"/>
    </xf>
    <xf numFmtId="0" fontId="4" fillId="0" borderId="185" xfId="0" applyFont="1" applyFill="1" applyBorder="1" applyAlignment="1">
      <alignment horizontal="center" vertical="center"/>
    </xf>
    <xf numFmtId="0" fontId="8" fillId="0" borderId="75" xfId="0" applyFont="1" applyFill="1" applyBorder="1" applyAlignment="1">
      <alignment horizontal="center" vertical="center" wrapText="1" readingOrder="1"/>
    </xf>
    <xf numFmtId="0" fontId="8" fillId="0" borderId="29" xfId="0" applyFont="1" applyFill="1" applyBorder="1" applyAlignment="1">
      <alignment horizontal="center" vertical="center" wrapText="1" readingOrder="1"/>
    </xf>
    <xf numFmtId="0" fontId="8" fillId="0" borderId="153" xfId="0" applyFont="1" applyFill="1" applyBorder="1" applyAlignment="1">
      <alignment horizontal="center" vertical="center" wrapText="1" readingOrder="1"/>
    </xf>
    <xf numFmtId="43" fontId="3" fillId="0" borderId="115" xfId="3" applyFont="1" applyFill="1" applyBorder="1" applyAlignment="1">
      <alignment horizontal="center"/>
    </xf>
    <xf numFmtId="43" fontId="3" fillId="0" borderId="30" xfId="3" applyFont="1" applyFill="1" applyBorder="1" applyAlignment="1">
      <alignment horizontal="center"/>
    </xf>
    <xf numFmtId="43" fontId="3" fillId="0" borderId="112" xfId="3" applyFont="1" applyFill="1" applyBorder="1" applyAlignment="1">
      <alignment horizontal="center"/>
    </xf>
  </cellXfs>
  <cellStyles count="6">
    <cellStyle name="Collegamento ipertestuale" xfId="1" builtinId="8"/>
    <cellStyle name="Euro" xfId="2"/>
    <cellStyle name="Migliaia" xfId="3" builtinId="3"/>
    <cellStyle name="Normale" xfId="0" builtinId="0"/>
    <cellStyle name="Percentuale" xfId="4" builtinId="5"/>
    <cellStyle name="Währung" xfId="5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SISCOM\VENERE\Allegati\2011\Tabella%20settori%20Sciolze%20definitiv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ipartizione 2008"/>
      <sheetName val="Ripartizione 2009"/>
      <sheetName val="Ripartizione 2010"/>
      <sheetName val="Foglio1"/>
      <sheetName val="Ripartizione 2011"/>
    </sheetNames>
    <sheetDataSet>
      <sheetData sheetId="0" refreshError="1">
        <row r="17">
          <cell r="L17">
            <v>36364.123999999996</v>
          </cell>
        </row>
        <row r="31">
          <cell r="L31">
            <v>633.6</v>
          </cell>
        </row>
        <row r="33">
          <cell r="L33">
            <v>316.8</v>
          </cell>
        </row>
        <row r="36">
          <cell r="L36">
            <v>712.80000000000007</v>
          </cell>
        </row>
        <row r="37">
          <cell r="I37">
            <v>1029.6000000000001</v>
          </cell>
          <cell r="O37">
            <v>8553.6000000000022</v>
          </cell>
        </row>
      </sheetData>
      <sheetData sheetId="1" refreshError="1"/>
      <sheetData sheetId="2" refreshError="1">
        <row r="17">
          <cell r="L17">
            <v>20929.834800000004</v>
          </cell>
        </row>
        <row r="19">
          <cell r="I19">
            <v>2144.8190000000004</v>
          </cell>
        </row>
        <row r="21">
          <cell r="I21">
            <v>3844.6910000000007</v>
          </cell>
        </row>
        <row r="22">
          <cell r="I22">
            <v>10030.76</v>
          </cell>
        </row>
        <row r="24">
          <cell r="I24">
            <v>2416.6400000000003</v>
          </cell>
        </row>
      </sheetData>
      <sheetData sheetId="3" refreshError="1"/>
      <sheetData sheetId="4" refreshError="1"/>
    </sheetDataSet>
  </externalBook>
</externalLink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1">
    <tabColor rgb="FF00B050"/>
  </sheetPr>
  <dimension ref="A1:M29"/>
  <sheetViews>
    <sheetView view="pageBreakPreview" zoomScale="50" zoomScaleNormal="100" zoomScaleSheetLayoutView="50" workbookViewId="0">
      <selection activeCell="A54" sqref="A54:K54"/>
    </sheetView>
  </sheetViews>
  <sheetFormatPr defaultRowHeight="12.75" x14ac:dyDescent="0.2"/>
  <sheetData>
    <row r="1" spans="1:13" x14ac:dyDescent="0.2">
      <c r="A1" s="505" t="s">
        <v>468</v>
      </c>
      <c r="B1" s="506"/>
      <c r="C1" s="506"/>
      <c r="D1" s="506"/>
      <c r="E1" s="506"/>
      <c r="F1" s="506"/>
      <c r="G1" s="506"/>
      <c r="H1" s="506"/>
      <c r="I1" s="506"/>
      <c r="J1" s="506"/>
      <c r="K1" s="506"/>
      <c r="L1" s="506"/>
      <c r="M1" s="506"/>
    </row>
    <row r="2" spans="1:13" x14ac:dyDescent="0.2">
      <c r="A2" s="506"/>
      <c r="B2" s="506"/>
      <c r="C2" s="506"/>
      <c r="D2" s="506"/>
      <c r="E2" s="506"/>
      <c r="F2" s="506"/>
      <c r="G2" s="506"/>
      <c r="H2" s="506"/>
      <c r="I2" s="506"/>
      <c r="J2" s="506"/>
      <c r="K2" s="506"/>
      <c r="L2" s="506"/>
      <c r="M2" s="506"/>
    </row>
    <row r="3" spans="1:13" x14ac:dyDescent="0.2">
      <c r="A3" s="506"/>
      <c r="B3" s="506"/>
      <c r="C3" s="506"/>
      <c r="D3" s="506"/>
      <c r="E3" s="506"/>
      <c r="F3" s="506"/>
      <c r="G3" s="506"/>
      <c r="H3" s="506"/>
      <c r="I3" s="506"/>
      <c r="J3" s="506"/>
      <c r="K3" s="506"/>
      <c r="L3" s="506"/>
      <c r="M3" s="506"/>
    </row>
    <row r="4" spans="1:13" x14ac:dyDescent="0.2">
      <c r="A4" s="506"/>
      <c r="B4" s="506"/>
      <c r="C4" s="506"/>
      <c r="D4" s="506"/>
      <c r="E4" s="506"/>
      <c r="F4" s="506"/>
      <c r="G4" s="506"/>
      <c r="H4" s="506"/>
      <c r="I4" s="506"/>
      <c r="J4" s="506"/>
      <c r="K4" s="506"/>
      <c r="L4" s="506"/>
      <c r="M4" s="506"/>
    </row>
    <row r="5" spans="1:13" x14ac:dyDescent="0.2">
      <c r="A5" s="506"/>
      <c r="B5" s="506"/>
      <c r="C5" s="506"/>
      <c r="D5" s="506"/>
      <c r="E5" s="506"/>
      <c r="F5" s="506"/>
      <c r="G5" s="506"/>
      <c r="H5" s="506"/>
      <c r="I5" s="506"/>
      <c r="J5" s="506"/>
      <c r="K5" s="506"/>
      <c r="L5" s="506"/>
      <c r="M5" s="506"/>
    </row>
    <row r="6" spans="1:13" x14ac:dyDescent="0.2">
      <c r="A6" s="506"/>
      <c r="B6" s="506"/>
      <c r="C6" s="506"/>
      <c r="D6" s="506"/>
      <c r="E6" s="506"/>
      <c r="F6" s="506"/>
      <c r="G6" s="506"/>
      <c r="H6" s="506"/>
      <c r="I6" s="506"/>
      <c r="J6" s="506"/>
      <c r="K6" s="506"/>
      <c r="L6" s="506"/>
      <c r="M6" s="506"/>
    </row>
    <row r="7" spans="1:13" x14ac:dyDescent="0.2">
      <c r="A7" s="506"/>
      <c r="B7" s="506"/>
      <c r="C7" s="506"/>
      <c r="D7" s="506"/>
      <c r="E7" s="506"/>
      <c r="F7" s="506"/>
      <c r="G7" s="506"/>
      <c r="H7" s="506"/>
      <c r="I7" s="506"/>
      <c r="J7" s="506"/>
      <c r="K7" s="506"/>
      <c r="L7" s="506"/>
      <c r="M7" s="506"/>
    </row>
    <row r="8" spans="1:13" x14ac:dyDescent="0.2">
      <c r="A8" s="506"/>
      <c r="B8" s="506"/>
      <c r="C8" s="506"/>
      <c r="D8" s="506"/>
      <c r="E8" s="506"/>
      <c r="F8" s="506"/>
      <c r="G8" s="506"/>
      <c r="H8" s="506"/>
      <c r="I8" s="506"/>
      <c r="J8" s="506"/>
      <c r="K8" s="506"/>
      <c r="L8" s="506"/>
      <c r="M8" s="506"/>
    </row>
    <row r="9" spans="1:13" x14ac:dyDescent="0.2">
      <c r="A9" s="506"/>
      <c r="B9" s="506"/>
      <c r="C9" s="506"/>
      <c r="D9" s="506"/>
      <c r="E9" s="506"/>
      <c r="F9" s="506"/>
      <c r="G9" s="506"/>
      <c r="H9" s="506"/>
      <c r="I9" s="506"/>
      <c r="J9" s="506"/>
      <c r="K9" s="506"/>
      <c r="L9" s="506"/>
      <c r="M9" s="506"/>
    </row>
    <row r="10" spans="1:13" x14ac:dyDescent="0.2">
      <c r="A10" s="506"/>
      <c r="B10" s="506"/>
      <c r="C10" s="506"/>
      <c r="D10" s="506"/>
      <c r="E10" s="506"/>
      <c r="F10" s="506"/>
      <c r="G10" s="506"/>
      <c r="H10" s="506"/>
      <c r="I10" s="506"/>
      <c r="J10" s="506"/>
      <c r="K10" s="506"/>
      <c r="L10" s="506"/>
      <c r="M10" s="506"/>
    </row>
    <row r="11" spans="1:13" x14ac:dyDescent="0.2">
      <c r="A11" s="506"/>
      <c r="B11" s="506"/>
      <c r="C11" s="506"/>
      <c r="D11" s="506"/>
      <c r="E11" s="506"/>
      <c r="F11" s="506"/>
      <c r="G11" s="506"/>
      <c r="H11" s="506"/>
      <c r="I11" s="506"/>
      <c r="J11" s="506"/>
      <c r="K11" s="506"/>
      <c r="L11" s="506"/>
      <c r="M11" s="506"/>
    </row>
    <row r="12" spans="1:13" x14ac:dyDescent="0.2">
      <c r="A12" s="506"/>
      <c r="B12" s="506"/>
      <c r="C12" s="506"/>
      <c r="D12" s="506"/>
      <c r="E12" s="506"/>
      <c r="F12" s="506"/>
      <c r="G12" s="506"/>
      <c r="H12" s="506"/>
      <c r="I12" s="506"/>
      <c r="J12" s="506"/>
      <c r="K12" s="506"/>
      <c r="L12" s="506"/>
      <c r="M12" s="506"/>
    </row>
    <row r="13" spans="1:13" x14ac:dyDescent="0.2">
      <c r="A13" s="506"/>
      <c r="B13" s="506"/>
      <c r="C13" s="506"/>
      <c r="D13" s="506"/>
      <c r="E13" s="506"/>
      <c r="F13" s="506"/>
      <c r="G13" s="506"/>
      <c r="H13" s="506"/>
      <c r="I13" s="506"/>
      <c r="J13" s="506"/>
      <c r="K13" s="506"/>
      <c r="L13" s="506"/>
      <c r="M13" s="506"/>
    </row>
    <row r="14" spans="1:13" x14ac:dyDescent="0.2">
      <c r="A14" s="506"/>
      <c r="B14" s="506"/>
      <c r="C14" s="506"/>
      <c r="D14" s="506"/>
      <c r="E14" s="506"/>
      <c r="F14" s="506"/>
      <c r="G14" s="506"/>
      <c r="H14" s="506"/>
      <c r="I14" s="506"/>
      <c r="J14" s="506"/>
      <c r="K14" s="506"/>
      <c r="L14" s="506"/>
      <c r="M14" s="506"/>
    </row>
    <row r="15" spans="1:13" x14ac:dyDescent="0.2">
      <c r="A15" s="506"/>
      <c r="B15" s="506"/>
      <c r="C15" s="506"/>
      <c r="D15" s="506"/>
      <c r="E15" s="506"/>
      <c r="F15" s="506"/>
      <c r="G15" s="506"/>
      <c r="H15" s="506"/>
      <c r="I15" s="506"/>
      <c r="J15" s="506"/>
      <c r="K15" s="506"/>
      <c r="L15" s="506"/>
      <c r="M15" s="506"/>
    </row>
    <row r="16" spans="1:13" x14ac:dyDescent="0.2">
      <c r="A16" s="506"/>
      <c r="B16" s="506"/>
      <c r="C16" s="506"/>
      <c r="D16" s="506"/>
      <c r="E16" s="506"/>
      <c r="F16" s="506"/>
      <c r="G16" s="506"/>
      <c r="H16" s="506"/>
      <c r="I16" s="506"/>
      <c r="J16" s="506"/>
      <c r="K16" s="506"/>
      <c r="L16" s="506"/>
      <c r="M16" s="506"/>
    </row>
    <row r="17" spans="1:13" x14ac:dyDescent="0.2">
      <c r="A17" s="506"/>
      <c r="B17" s="506"/>
      <c r="C17" s="506"/>
      <c r="D17" s="506"/>
      <c r="E17" s="506"/>
      <c r="F17" s="506"/>
      <c r="G17" s="506"/>
      <c r="H17" s="506"/>
      <c r="I17" s="506"/>
      <c r="J17" s="506"/>
      <c r="K17" s="506"/>
      <c r="L17" s="506"/>
      <c r="M17" s="506"/>
    </row>
    <row r="18" spans="1:13" x14ac:dyDescent="0.2">
      <c r="A18" s="506"/>
      <c r="B18" s="506"/>
      <c r="C18" s="506"/>
      <c r="D18" s="506"/>
      <c r="E18" s="506"/>
      <c r="F18" s="506"/>
      <c r="G18" s="506"/>
      <c r="H18" s="506"/>
      <c r="I18" s="506"/>
      <c r="J18" s="506"/>
      <c r="K18" s="506"/>
      <c r="L18" s="506"/>
      <c r="M18" s="506"/>
    </row>
    <row r="19" spans="1:13" x14ac:dyDescent="0.2">
      <c r="A19" s="506"/>
      <c r="B19" s="506"/>
      <c r="C19" s="506"/>
      <c r="D19" s="506"/>
      <c r="E19" s="506"/>
      <c r="F19" s="506"/>
      <c r="G19" s="506"/>
      <c r="H19" s="506"/>
      <c r="I19" s="506"/>
      <c r="J19" s="506"/>
      <c r="K19" s="506"/>
      <c r="L19" s="506"/>
      <c r="M19" s="506"/>
    </row>
    <row r="20" spans="1:13" x14ac:dyDescent="0.2">
      <c r="A20" s="506"/>
      <c r="B20" s="506"/>
      <c r="C20" s="506"/>
      <c r="D20" s="506"/>
      <c r="E20" s="506"/>
      <c r="F20" s="506"/>
      <c r="G20" s="506"/>
      <c r="H20" s="506"/>
      <c r="I20" s="506"/>
      <c r="J20" s="506"/>
      <c r="K20" s="506"/>
      <c r="L20" s="506"/>
      <c r="M20" s="506"/>
    </row>
    <row r="21" spans="1:13" x14ac:dyDescent="0.2">
      <c r="A21" s="506"/>
      <c r="B21" s="506"/>
      <c r="C21" s="506"/>
      <c r="D21" s="506"/>
      <c r="E21" s="506"/>
      <c r="F21" s="506"/>
      <c r="G21" s="506"/>
      <c r="H21" s="506"/>
      <c r="I21" s="506"/>
      <c r="J21" s="506"/>
      <c r="K21" s="506"/>
      <c r="L21" s="506"/>
      <c r="M21" s="506"/>
    </row>
    <row r="22" spans="1:13" x14ac:dyDescent="0.2">
      <c r="A22" s="506"/>
      <c r="B22" s="506"/>
      <c r="C22" s="506"/>
      <c r="D22" s="506"/>
      <c r="E22" s="506"/>
      <c r="F22" s="506"/>
      <c r="G22" s="506"/>
      <c r="H22" s="506"/>
      <c r="I22" s="506"/>
      <c r="J22" s="506"/>
      <c r="K22" s="506"/>
      <c r="L22" s="506"/>
      <c r="M22" s="506"/>
    </row>
    <row r="23" spans="1:13" x14ac:dyDescent="0.2">
      <c r="A23" s="506"/>
      <c r="B23" s="506"/>
      <c r="C23" s="506"/>
      <c r="D23" s="506"/>
      <c r="E23" s="506"/>
      <c r="F23" s="506"/>
      <c r="G23" s="506"/>
      <c r="H23" s="506"/>
      <c r="I23" s="506"/>
      <c r="J23" s="506"/>
      <c r="K23" s="506"/>
      <c r="L23" s="506"/>
      <c r="M23" s="506"/>
    </row>
    <row r="24" spans="1:13" x14ac:dyDescent="0.2">
      <c r="A24" s="506"/>
      <c r="B24" s="506"/>
      <c r="C24" s="506"/>
      <c r="D24" s="506"/>
      <c r="E24" s="506"/>
      <c r="F24" s="506"/>
      <c r="G24" s="506"/>
      <c r="H24" s="506"/>
      <c r="I24" s="506"/>
      <c r="J24" s="506"/>
      <c r="K24" s="506"/>
      <c r="L24" s="506"/>
      <c r="M24" s="506"/>
    </row>
    <row r="25" spans="1:13" x14ac:dyDescent="0.2">
      <c r="A25" s="506"/>
      <c r="B25" s="506"/>
      <c r="C25" s="506"/>
      <c r="D25" s="506"/>
      <c r="E25" s="506"/>
      <c r="F25" s="506"/>
      <c r="G25" s="506"/>
      <c r="H25" s="506"/>
      <c r="I25" s="506"/>
      <c r="J25" s="506"/>
      <c r="K25" s="506"/>
      <c r="L25" s="506"/>
      <c r="M25" s="506"/>
    </row>
    <row r="26" spans="1:13" x14ac:dyDescent="0.2">
      <c r="A26" s="506"/>
      <c r="B26" s="506"/>
      <c r="C26" s="506"/>
      <c r="D26" s="506"/>
      <c r="E26" s="506"/>
      <c r="F26" s="506"/>
      <c r="G26" s="506"/>
      <c r="H26" s="506"/>
      <c r="I26" s="506"/>
      <c r="J26" s="506"/>
      <c r="K26" s="506"/>
      <c r="L26" s="506"/>
      <c r="M26" s="506"/>
    </row>
    <row r="27" spans="1:13" x14ac:dyDescent="0.2">
      <c r="A27" s="506"/>
      <c r="B27" s="506"/>
      <c r="C27" s="506"/>
      <c r="D27" s="506"/>
      <c r="E27" s="506"/>
      <c r="F27" s="506"/>
      <c r="G27" s="506"/>
      <c r="H27" s="506"/>
      <c r="I27" s="506"/>
      <c r="J27" s="506"/>
      <c r="K27" s="506"/>
      <c r="L27" s="506"/>
      <c r="M27" s="506"/>
    </row>
    <row r="28" spans="1:13" x14ac:dyDescent="0.2">
      <c r="A28" s="506"/>
      <c r="B28" s="506"/>
      <c r="C28" s="506"/>
      <c r="D28" s="506"/>
      <c r="E28" s="506"/>
      <c r="F28" s="506"/>
      <c r="G28" s="506"/>
      <c r="H28" s="506"/>
      <c r="I28" s="506"/>
      <c r="J28" s="506"/>
      <c r="K28" s="506"/>
      <c r="L28" s="506"/>
      <c r="M28" s="506"/>
    </row>
    <row r="29" spans="1:13" x14ac:dyDescent="0.2">
      <c r="A29" s="506"/>
      <c r="B29" s="506"/>
      <c r="C29" s="506"/>
      <c r="D29" s="506"/>
      <c r="E29" s="506"/>
      <c r="F29" s="506"/>
      <c r="G29" s="506"/>
      <c r="H29" s="506"/>
      <c r="I29" s="506"/>
      <c r="J29" s="506"/>
      <c r="K29" s="506"/>
      <c r="L29" s="506"/>
      <c r="M29" s="506"/>
    </row>
  </sheetData>
  <mergeCells count="1">
    <mergeCell ref="A1:M29"/>
  </mergeCells>
  <phoneticPr fontId="2" type="noConversion"/>
  <pageMargins left="0.39370078740157483" right="0.39370078740157483" top="0.19685039370078741" bottom="0.19685039370078741" header="0.15748031496062992" footer="0.19685039370078741"/>
  <pageSetup paperSize="9" scale="80" orientation="portrait" r:id="rId1"/>
  <headerFooter alignWithMargins="0">
    <oddFooter>&amp;L&amp;"Tahoma,Corsivo"&amp;8Elenco Processi&amp;R&amp;P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2">
    <tabColor rgb="FF00B050"/>
  </sheetPr>
  <dimension ref="A1:P88"/>
  <sheetViews>
    <sheetView view="pageBreakPreview" zoomScale="50" zoomScaleNormal="100" zoomScaleSheetLayoutView="50" workbookViewId="0">
      <selection activeCell="A54" sqref="A54:K54"/>
    </sheetView>
  </sheetViews>
  <sheetFormatPr defaultRowHeight="12.75" x14ac:dyDescent="0.2"/>
  <cols>
    <col min="1" max="1" width="20.7109375" style="94" customWidth="1"/>
    <col min="2" max="2" width="1.85546875" style="94" hidden="1" customWidth="1"/>
    <col min="3" max="3" width="40.7109375" style="94" customWidth="1"/>
    <col min="4" max="4" width="72.140625" style="95" bestFit="1" customWidth="1"/>
    <col min="5" max="5" width="68.5703125" style="90" bestFit="1" customWidth="1"/>
    <col min="6" max="11" width="24.85546875" style="90" customWidth="1"/>
    <col min="12" max="16384" width="9.140625" style="90"/>
  </cols>
  <sheetData>
    <row r="1" spans="1:11" s="87" customFormat="1" ht="19.5" customHeight="1" x14ac:dyDescent="0.2">
      <c r="A1" s="96" t="s">
        <v>285</v>
      </c>
      <c r="B1" s="97"/>
      <c r="C1" s="96" t="s">
        <v>286</v>
      </c>
      <c r="D1" s="98" t="s">
        <v>287</v>
      </c>
      <c r="E1" s="86"/>
      <c r="F1" s="87" t="s">
        <v>288</v>
      </c>
      <c r="G1" s="87" t="s">
        <v>289</v>
      </c>
      <c r="H1" s="87" t="s">
        <v>290</v>
      </c>
      <c r="I1" s="87" t="s">
        <v>291</v>
      </c>
      <c r="J1" s="87" t="s">
        <v>292</v>
      </c>
      <c r="K1" s="87" t="s">
        <v>293</v>
      </c>
    </row>
    <row r="2" spans="1:11" ht="31.5" customHeight="1" x14ac:dyDescent="0.2">
      <c r="A2" s="507" t="s">
        <v>365</v>
      </c>
      <c r="B2" s="100"/>
      <c r="C2" s="99" t="s">
        <v>294</v>
      </c>
      <c r="D2" s="101" t="s">
        <v>364</v>
      </c>
      <c r="E2" s="88"/>
      <c r="F2" s="89"/>
      <c r="G2" s="89"/>
      <c r="H2" s="89"/>
      <c r="I2" s="89"/>
      <c r="J2" s="89"/>
      <c r="K2" s="89"/>
    </row>
    <row r="3" spans="1:11" ht="21" x14ac:dyDescent="0.2">
      <c r="A3" s="508"/>
      <c r="B3" s="100">
        <v>3</v>
      </c>
      <c r="C3" s="99" t="s">
        <v>400</v>
      </c>
      <c r="D3" s="102" t="s">
        <v>363</v>
      </c>
      <c r="E3" s="88"/>
      <c r="F3" s="89"/>
      <c r="G3" s="89"/>
      <c r="H3" s="89"/>
      <c r="I3" s="89"/>
      <c r="J3" s="89"/>
      <c r="K3" s="89"/>
    </row>
    <row r="4" spans="1:11" ht="21" x14ac:dyDescent="0.2">
      <c r="A4" s="508"/>
      <c r="B4" s="100">
        <v>4</v>
      </c>
      <c r="C4" s="99" t="s">
        <v>295</v>
      </c>
      <c r="D4" s="102" t="s">
        <v>49</v>
      </c>
      <c r="E4" s="88"/>
      <c r="F4" s="89"/>
      <c r="G4" s="89"/>
      <c r="H4" s="89"/>
      <c r="I4" s="89"/>
      <c r="J4" s="89"/>
      <c r="K4" s="89"/>
    </row>
    <row r="5" spans="1:11" ht="13.5" customHeight="1" x14ac:dyDescent="0.2">
      <c r="A5" s="508"/>
      <c r="B5" s="100"/>
      <c r="C5" s="99" t="s">
        <v>297</v>
      </c>
      <c r="D5" s="103" t="s">
        <v>362</v>
      </c>
      <c r="E5" s="88"/>
      <c r="F5" s="89"/>
      <c r="G5" s="89"/>
      <c r="H5" s="89"/>
      <c r="I5" s="89"/>
      <c r="J5" s="89"/>
      <c r="K5" s="89"/>
    </row>
    <row r="6" spans="1:11" ht="21" x14ac:dyDescent="0.2">
      <c r="A6" s="509"/>
      <c r="B6" s="100">
        <v>7</v>
      </c>
      <c r="C6" s="99" t="s">
        <v>298</v>
      </c>
      <c r="D6" s="102" t="s">
        <v>299</v>
      </c>
      <c r="E6" s="88"/>
      <c r="F6" s="89"/>
      <c r="G6" s="89"/>
      <c r="H6" s="89"/>
      <c r="I6" s="89"/>
      <c r="J6" s="89"/>
      <c r="K6" s="89"/>
    </row>
    <row r="7" spans="1:11" ht="21" customHeight="1" x14ac:dyDescent="0.2">
      <c r="A7" s="507" t="s">
        <v>300</v>
      </c>
      <c r="B7" s="100"/>
      <c r="C7" s="507" t="s">
        <v>366</v>
      </c>
      <c r="D7" s="103" t="s">
        <v>197</v>
      </c>
      <c r="E7" s="88"/>
      <c r="F7" s="89"/>
      <c r="G7" s="89"/>
      <c r="H7" s="89"/>
      <c r="I7" s="89"/>
      <c r="J7" s="89"/>
      <c r="K7" s="89"/>
    </row>
    <row r="8" spans="1:11" x14ac:dyDescent="0.2">
      <c r="A8" s="509"/>
      <c r="B8" s="100"/>
      <c r="C8" s="509"/>
      <c r="D8" s="103" t="s">
        <v>301</v>
      </c>
      <c r="E8" s="88"/>
      <c r="F8" s="89"/>
      <c r="G8" s="89"/>
      <c r="H8" s="89"/>
      <c r="I8" s="89"/>
      <c r="J8" s="89"/>
      <c r="K8" s="89"/>
    </row>
    <row r="9" spans="1:11" ht="21" x14ac:dyDescent="0.2">
      <c r="A9" s="99" t="s">
        <v>198</v>
      </c>
      <c r="B9" s="100">
        <v>2</v>
      </c>
      <c r="C9" s="99" t="s">
        <v>199</v>
      </c>
      <c r="D9" s="102" t="s">
        <v>259</v>
      </c>
      <c r="E9" s="88"/>
      <c r="F9" s="89"/>
      <c r="G9" s="89"/>
      <c r="H9" s="89"/>
      <c r="I9" s="89"/>
      <c r="J9" s="89"/>
      <c r="K9" s="89"/>
    </row>
    <row r="10" spans="1:11" ht="36" customHeight="1" x14ac:dyDescent="0.2">
      <c r="A10" s="99" t="s">
        <v>200</v>
      </c>
      <c r="B10" s="100"/>
      <c r="C10" s="99" t="s">
        <v>201</v>
      </c>
      <c r="D10" s="103" t="s">
        <v>50</v>
      </c>
      <c r="E10" s="88"/>
      <c r="F10" s="89"/>
      <c r="G10" s="89"/>
      <c r="H10" s="89"/>
      <c r="I10" s="89"/>
      <c r="J10" s="89"/>
      <c r="K10" s="89"/>
    </row>
    <row r="11" spans="1:11" x14ac:dyDescent="0.2">
      <c r="A11" s="91"/>
      <c r="B11" s="92"/>
      <c r="C11" s="92"/>
      <c r="D11" s="93"/>
    </row>
    <row r="12" spans="1:11" x14ac:dyDescent="0.2">
      <c r="A12" s="92" t="s">
        <v>391</v>
      </c>
      <c r="B12" s="92"/>
      <c r="C12" s="92"/>
      <c r="D12" s="93"/>
    </row>
    <row r="13" spans="1:11" x14ac:dyDescent="0.2">
      <c r="A13" s="92"/>
      <c r="B13" s="92"/>
      <c r="C13" s="92"/>
      <c r="D13" s="93"/>
    </row>
    <row r="14" spans="1:11" x14ac:dyDescent="0.2">
      <c r="A14" s="92"/>
      <c r="B14" s="92"/>
      <c r="C14" s="92"/>
      <c r="D14" s="93"/>
    </row>
    <row r="15" spans="1:11" x14ac:dyDescent="0.2">
      <c r="A15" s="92"/>
      <c r="B15" s="92"/>
      <c r="C15" s="92"/>
      <c r="D15" s="93"/>
    </row>
    <row r="16" spans="1:11" x14ac:dyDescent="0.2">
      <c r="A16" s="92"/>
      <c r="B16" s="92"/>
      <c r="C16" s="92"/>
      <c r="D16" s="93"/>
    </row>
    <row r="17" spans="1:16" x14ac:dyDescent="0.2">
      <c r="A17" s="92"/>
      <c r="B17" s="92"/>
      <c r="C17" s="92"/>
      <c r="D17" s="93"/>
    </row>
    <row r="18" spans="1:16" x14ac:dyDescent="0.2">
      <c r="A18" s="92"/>
      <c r="B18" s="92"/>
      <c r="C18" s="92"/>
      <c r="D18" s="93"/>
    </row>
    <row r="19" spans="1:16" x14ac:dyDescent="0.2">
      <c r="A19" s="92"/>
      <c r="B19" s="92"/>
      <c r="C19" s="92"/>
      <c r="D19" s="93"/>
    </row>
    <row r="20" spans="1:16" x14ac:dyDescent="0.2">
      <c r="A20" s="92"/>
      <c r="B20" s="92"/>
      <c r="C20" s="92"/>
      <c r="D20" s="93"/>
      <c r="E20" s="192"/>
      <c r="F20" s="192"/>
      <c r="G20" s="192"/>
      <c r="H20" s="192"/>
      <c r="I20" s="192"/>
      <c r="J20" s="192"/>
      <c r="K20" s="192"/>
      <c r="L20" s="192"/>
      <c r="M20" s="192"/>
      <c r="N20" s="192"/>
      <c r="O20" s="192"/>
      <c r="P20" s="192"/>
    </row>
    <row r="21" spans="1:16" x14ac:dyDescent="0.2">
      <c r="A21" s="92"/>
      <c r="B21" s="92"/>
      <c r="C21" s="92"/>
      <c r="D21" s="93"/>
    </row>
    <row r="22" spans="1:16" x14ac:dyDescent="0.2">
      <c r="A22" s="92"/>
      <c r="B22" s="92"/>
      <c r="C22" s="92"/>
      <c r="D22" s="93"/>
    </row>
    <row r="23" spans="1:16" x14ac:dyDescent="0.2">
      <c r="A23" s="92"/>
      <c r="B23" s="92"/>
      <c r="C23" s="92"/>
      <c r="D23" s="93"/>
    </row>
    <row r="24" spans="1:16" x14ac:dyDescent="0.2">
      <c r="A24" s="92"/>
      <c r="B24" s="92"/>
      <c r="C24" s="92"/>
      <c r="D24" s="93"/>
    </row>
    <row r="25" spans="1:16" x14ac:dyDescent="0.2">
      <c r="A25" s="92"/>
      <c r="B25" s="92"/>
      <c r="C25" s="92"/>
      <c r="D25" s="93"/>
    </row>
    <row r="26" spans="1:16" x14ac:dyDescent="0.2">
      <c r="A26" s="92"/>
      <c r="B26" s="92"/>
      <c r="C26" s="92"/>
      <c r="D26" s="93"/>
    </row>
    <row r="27" spans="1:16" x14ac:dyDescent="0.2">
      <c r="A27" s="92"/>
      <c r="B27" s="92"/>
      <c r="C27" s="92"/>
      <c r="D27" s="93"/>
    </row>
    <row r="28" spans="1:16" x14ac:dyDescent="0.2">
      <c r="A28" s="92"/>
      <c r="B28" s="92"/>
      <c r="C28" s="92"/>
      <c r="D28" s="93"/>
    </row>
    <row r="29" spans="1:16" x14ac:dyDescent="0.2">
      <c r="A29" s="92"/>
      <c r="B29" s="92"/>
      <c r="C29" s="92"/>
      <c r="D29" s="93"/>
    </row>
    <row r="30" spans="1:16" x14ac:dyDescent="0.2">
      <c r="A30" s="92"/>
      <c r="B30" s="92"/>
      <c r="C30" s="92"/>
      <c r="D30" s="93"/>
    </row>
    <row r="31" spans="1:16" x14ac:dyDescent="0.2">
      <c r="A31" s="92"/>
      <c r="B31" s="92"/>
      <c r="C31" s="92"/>
      <c r="D31" s="93"/>
    </row>
    <row r="32" spans="1:16" x14ac:dyDescent="0.2">
      <c r="A32" s="92"/>
      <c r="B32" s="92"/>
      <c r="C32" s="92"/>
      <c r="D32" s="93"/>
    </row>
    <row r="33" spans="1:4" x14ac:dyDescent="0.2">
      <c r="A33" s="92"/>
      <c r="B33" s="92"/>
      <c r="C33" s="92"/>
      <c r="D33" s="93"/>
    </row>
    <row r="34" spans="1:4" x14ac:dyDescent="0.2">
      <c r="A34" s="92"/>
      <c r="B34" s="92"/>
      <c r="C34" s="92"/>
      <c r="D34" s="93"/>
    </row>
    <row r="35" spans="1:4" x14ac:dyDescent="0.2">
      <c r="A35" s="92"/>
      <c r="B35" s="92"/>
      <c r="C35" s="92"/>
      <c r="D35" s="93"/>
    </row>
    <row r="36" spans="1:4" x14ac:dyDescent="0.2">
      <c r="A36" s="92"/>
      <c r="B36" s="92"/>
      <c r="C36" s="92"/>
      <c r="D36" s="93"/>
    </row>
    <row r="37" spans="1:4" x14ac:dyDescent="0.2">
      <c r="A37" s="92"/>
      <c r="B37" s="92"/>
      <c r="C37" s="92"/>
      <c r="D37" s="93"/>
    </row>
    <row r="38" spans="1:4" x14ac:dyDescent="0.2">
      <c r="A38" s="92"/>
      <c r="B38" s="92"/>
      <c r="C38" s="92"/>
      <c r="D38" s="93"/>
    </row>
    <row r="39" spans="1:4" x14ac:dyDescent="0.2">
      <c r="A39" s="92"/>
      <c r="B39" s="92"/>
      <c r="C39" s="92"/>
      <c r="D39" s="93"/>
    </row>
    <row r="40" spans="1:4" x14ac:dyDescent="0.2">
      <c r="A40" s="92"/>
      <c r="B40" s="92"/>
      <c r="C40" s="92"/>
      <c r="D40" s="93"/>
    </row>
    <row r="41" spans="1:4" x14ac:dyDescent="0.2">
      <c r="A41" s="92"/>
      <c r="B41" s="92"/>
      <c r="C41" s="92"/>
      <c r="D41" s="93"/>
    </row>
    <row r="42" spans="1:4" x14ac:dyDescent="0.2">
      <c r="A42" s="92"/>
      <c r="B42" s="92"/>
      <c r="C42" s="92"/>
      <c r="D42" s="93"/>
    </row>
    <row r="43" spans="1:4" x14ac:dyDescent="0.2">
      <c r="A43" s="92"/>
      <c r="B43" s="92"/>
      <c r="C43" s="92"/>
      <c r="D43" s="93"/>
    </row>
    <row r="44" spans="1:4" x14ac:dyDescent="0.2">
      <c r="A44" s="92"/>
      <c r="B44" s="92"/>
      <c r="C44" s="92"/>
      <c r="D44" s="93"/>
    </row>
    <row r="45" spans="1:4" x14ac:dyDescent="0.2">
      <c r="A45" s="92"/>
      <c r="B45" s="92"/>
      <c r="C45" s="92"/>
      <c r="D45" s="93"/>
    </row>
    <row r="46" spans="1:4" x14ac:dyDescent="0.2">
      <c r="A46" s="92"/>
      <c r="B46" s="92"/>
      <c r="C46" s="92"/>
      <c r="D46" s="93"/>
    </row>
    <row r="47" spans="1:4" x14ac:dyDescent="0.2">
      <c r="A47" s="92"/>
      <c r="B47" s="92"/>
      <c r="C47" s="92"/>
      <c r="D47" s="93"/>
    </row>
    <row r="48" spans="1:4" x14ac:dyDescent="0.2">
      <c r="A48" s="92"/>
      <c r="B48" s="92"/>
      <c r="C48" s="92"/>
      <c r="D48" s="93"/>
    </row>
    <row r="49" spans="1:4" x14ac:dyDescent="0.2">
      <c r="A49" s="92"/>
      <c r="B49" s="92"/>
      <c r="C49" s="92"/>
      <c r="D49" s="93"/>
    </row>
    <row r="50" spans="1:4" x14ac:dyDescent="0.2">
      <c r="A50" s="92"/>
      <c r="B50" s="92"/>
      <c r="C50" s="92"/>
      <c r="D50" s="93"/>
    </row>
    <row r="51" spans="1:4" x14ac:dyDescent="0.2">
      <c r="A51" s="92"/>
      <c r="B51" s="92"/>
      <c r="C51" s="92"/>
      <c r="D51" s="93"/>
    </row>
    <row r="52" spans="1:4" x14ac:dyDescent="0.2">
      <c r="A52" s="92"/>
      <c r="B52" s="92"/>
      <c r="C52" s="92"/>
      <c r="D52" s="93"/>
    </row>
    <row r="53" spans="1:4" x14ac:dyDescent="0.2">
      <c r="A53" s="92"/>
      <c r="B53" s="92"/>
      <c r="C53" s="92"/>
      <c r="D53" s="93"/>
    </row>
    <row r="54" spans="1:4" x14ac:dyDescent="0.2">
      <c r="A54" s="92"/>
      <c r="B54" s="92"/>
      <c r="C54" s="92"/>
      <c r="D54" s="93"/>
    </row>
    <row r="55" spans="1:4" x14ac:dyDescent="0.2">
      <c r="A55" s="92"/>
      <c r="B55" s="92"/>
      <c r="C55" s="92"/>
      <c r="D55" s="93"/>
    </row>
    <row r="56" spans="1:4" x14ac:dyDescent="0.2">
      <c r="A56" s="92"/>
      <c r="B56" s="92"/>
      <c r="C56" s="92"/>
      <c r="D56" s="93"/>
    </row>
    <row r="57" spans="1:4" x14ac:dyDescent="0.2">
      <c r="A57" s="92"/>
      <c r="B57" s="92"/>
      <c r="C57" s="92"/>
      <c r="D57" s="93"/>
    </row>
    <row r="58" spans="1:4" x14ac:dyDescent="0.2">
      <c r="A58" s="92"/>
      <c r="B58" s="92"/>
      <c r="C58" s="92"/>
      <c r="D58" s="93"/>
    </row>
    <row r="59" spans="1:4" x14ac:dyDescent="0.2">
      <c r="A59" s="92"/>
      <c r="B59" s="92"/>
      <c r="C59" s="92"/>
      <c r="D59" s="93"/>
    </row>
    <row r="60" spans="1:4" x14ac:dyDescent="0.2">
      <c r="A60" s="92"/>
      <c r="B60" s="92"/>
      <c r="C60" s="92"/>
      <c r="D60" s="93"/>
    </row>
    <row r="61" spans="1:4" x14ac:dyDescent="0.2">
      <c r="A61" s="92"/>
      <c r="B61" s="92"/>
      <c r="C61" s="92"/>
      <c r="D61" s="93"/>
    </row>
    <row r="62" spans="1:4" x14ac:dyDescent="0.2">
      <c r="A62" s="92"/>
      <c r="B62" s="92"/>
      <c r="C62" s="92"/>
      <c r="D62" s="93"/>
    </row>
    <row r="63" spans="1:4" x14ac:dyDescent="0.2">
      <c r="A63" s="92"/>
      <c r="B63" s="92"/>
      <c r="C63" s="92"/>
      <c r="D63" s="93"/>
    </row>
    <row r="64" spans="1:4" x14ac:dyDescent="0.2">
      <c r="A64" s="92"/>
      <c r="B64" s="92"/>
      <c r="C64" s="92"/>
      <c r="D64" s="93"/>
    </row>
    <row r="65" spans="1:4" x14ac:dyDescent="0.2">
      <c r="A65" s="92"/>
      <c r="B65" s="92"/>
      <c r="C65" s="92"/>
      <c r="D65" s="93"/>
    </row>
    <row r="66" spans="1:4" x14ac:dyDescent="0.2">
      <c r="A66" s="92"/>
      <c r="B66" s="92"/>
      <c r="C66" s="92"/>
      <c r="D66" s="93"/>
    </row>
    <row r="67" spans="1:4" x14ac:dyDescent="0.2">
      <c r="A67" s="92"/>
      <c r="B67" s="92"/>
      <c r="C67" s="92"/>
      <c r="D67" s="93"/>
    </row>
    <row r="68" spans="1:4" x14ac:dyDescent="0.2">
      <c r="A68" s="92"/>
      <c r="B68" s="92"/>
      <c r="C68" s="92"/>
      <c r="D68" s="93"/>
    </row>
    <row r="69" spans="1:4" x14ac:dyDescent="0.2">
      <c r="A69" s="92"/>
      <c r="B69" s="92"/>
      <c r="C69" s="92"/>
      <c r="D69" s="93"/>
    </row>
    <row r="70" spans="1:4" x14ac:dyDescent="0.2">
      <c r="A70" s="92"/>
      <c r="B70" s="92"/>
      <c r="C70" s="92"/>
      <c r="D70" s="93"/>
    </row>
    <row r="71" spans="1:4" x14ac:dyDescent="0.2">
      <c r="A71" s="92"/>
      <c r="B71" s="92"/>
      <c r="C71" s="92"/>
      <c r="D71" s="93"/>
    </row>
    <row r="72" spans="1:4" x14ac:dyDescent="0.2">
      <c r="A72" s="92"/>
      <c r="B72" s="92"/>
      <c r="C72" s="92"/>
      <c r="D72" s="93"/>
    </row>
    <row r="73" spans="1:4" x14ac:dyDescent="0.2">
      <c r="A73" s="92"/>
      <c r="B73" s="92"/>
      <c r="C73" s="92"/>
      <c r="D73" s="93"/>
    </row>
    <row r="74" spans="1:4" x14ac:dyDescent="0.2">
      <c r="A74" s="92"/>
      <c r="B74" s="92"/>
      <c r="C74" s="92"/>
      <c r="D74" s="93"/>
    </row>
    <row r="75" spans="1:4" x14ac:dyDescent="0.2">
      <c r="A75" s="92"/>
      <c r="B75" s="92"/>
      <c r="C75" s="92"/>
      <c r="D75" s="93"/>
    </row>
    <row r="76" spans="1:4" x14ac:dyDescent="0.2">
      <c r="A76" s="92"/>
      <c r="B76" s="92"/>
      <c r="C76" s="92"/>
      <c r="D76" s="93"/>
    </row>
    <row r="77" spans="1:4" x14ac:dyDescent="0.2">
      <c r="A77" s="92"/>
      <c r="B77" s="92"/>
      <c r="C77" s="92"/>
      <c r="D77" s="93"/>
    </row>
    <row r="78" spans="1:4" x14ac:dyDescent="0.2">
      <c r="A78" s="92"/>
      <c r="B78" s="92"/>
      <c r="C78" s="92"/>
      <c r="D78" s="93"/>
    </row>
    <row r="79" spans="1:4" x14ac:dyDescent="0.2">
      <c r="A79" s="92"/>
      <c r="B79" s="92"/>
      <c r="C79" s="92"/>
      <c r="D79" s="93"/>
    </row>
    <row r="80" spans="1:4" x14ac:dyDescent="0.2">
      <c r="A80" s="92"/>
      <c r="B80" s="92"/>
      <c r="C80" s="92"/>
      <c r="D80" s="93"/>
    </row>
    <row r="81" spans="1:4" x14ac:dyDescent="0.2">
      <c r="A81" s="92"/>
      <c r="B81" s="92"/>
      <c r="C81" s="92"/>
      <c r="D81" s="93"/>
    </row>
    <row r="82" spans="1:4" x14ac:dyDescent="0.2">
      <c r="A82" s="92"/>
      <c r="B82" s="92"/>
      <c r="C82" s="92"/>
      <c r="D82" s="93"/>
    </row>
    <row r="83" spans="1:4" x14ac:dyDescent="0.2">
      <c r="A83" s="92"/>
      <c r="B83" s="92"/>
      <c r="C83" s="92"/>
      <c r="D83" s="93"/>
    </row>
    <row r="84" spans="1:4" x14ac:dyDescent="0.2">
      <c r="A84" s="92"/>
      <c r="B84" s="92"/>
      <c r="C84" s="92"/>
      <c r="D84" s="93"/>
    </row>
    <row r="85" spans="1:4" x14ac:dyDescent="0.2">
      <c r="A85" s="92"/>
      <c r="B85" s="92"/>
      <c r="C85" s="92"/>
      <c r="D85" s="93"/>
    </row>
    <row r="86" spans="1:4" x14ac:dyDescent="0.2">
      <c r="A86" s="92"/>
      <c r="B86" s="92"/>
      <c r="C86" s="92"/>
      <c r="D86" s="93"/>
    </row>
    <row r="87" spans="1:4" x14ac:dyDescent="0.2">
      <c r="A87" s="92"/>
      <c r="B87" s="92"/>
      <c r="C87" s="92"/>
      <c r="D87" s="93"/>
    </row>
    <row r="88" spans="1:4" x14ac:dyDescent="0.2">
      <c r="A88" s="92"/>
      <c r="B88" s="92"/>
      <c r="C88" s="92"/>
      <c r="D88" s="93"/>
    </row>
  </sheetData>
  <mergeCells count="3">
    <mergeCell ref="A2:A6"/>
    <mergeCell ref="A7:A8"/>
    <mergeCell ref="C7:C8"/>
  </mergeCells>
  <phoneticPr fontId="2" type="noConversion"/>
  <hyperlinks>
    <hyperlink ref="D2" location="'22_Segreteria'!A1" display="Servizi di supporto interno: gestire la segreteria"/>
    <hyperlink ref="D3" location="'11_Bilancio'!A1" display="Gestire la funzione amministrativa-contabile "/>
    <hyperlink ref="D4" location="'14_Entrate'!A1" display="Gestire le entrate e i tributi locali"/>
    <hyperlink ref="D5" location="'19_Manutenzioni ord'!A1" display="Progettare e gestire interventi di manutenzione ordinaria sul patrimonio"/>
    <hyperlink ref="D6" location="'4_Demografici'!A1" display="Gestire i servizi demografici"/>
    <hyperlink ref="D7" location="'9_Trasporto scol'!A1" display="Gestire il Trasporto Scolastico"/>
    <hyperlink ref="D8" location="'13_Refezione'!A1" display="Gestire la Refezione Scolastica"/>
    <hyperlink ref="D9" location="'18_Manifestazioni'!A1" display="Organizzare manifestazioni ed iniziative culturali, sportive e turistiche"/>
    <hyperlink ref="D10" location="'15_Edilizia'!A1" display="Gestire l''Edilizia Privata e il rilascio di concessioni/autorizzazioni "/>
  </hyperlinks>
  <pageMargins left="0.39370078740157483" right="0.39370078740157483" top="0.19685039370078741" bottom="0.19685039370078741" header="0.15748031496062992" footer="0.19685039370078741"/>
  <pageSetup paperSize="9" scale="72" orientation="portrait" r:id="rId1"/>
  <headerFooter alignWithMargins="0">
    <oddFooter>&amp;L&amp;"Tahoma,Corsivo"&amp;8Elenco Processi&amp;R&amp;P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3">
    <tabColor rgb="FF00B050"/>
  </sheetPr>
  <dimension ref="A1:P20"/>
  <sheetViews>
    <sheetView view="pageBreakPreview" zoomScale="50" zoomScaleNormal="100" zoomScaleSheetLayoutView="50" workbookViewId="0">
      <selection activeCell="A54" sqref="A54:K54"/>
    </sheetView>
  </sheetViews>
  <sheetFormatPr defaultRowHeight="12.95" customHeight="1" x14ac:dyDescent="0.2"/>
  <cols>
    <col min="1" max="1" width="4" style="5" bestFit="1" customWidth="1"/>
    <col min="2" max="2" width="87.5703125" style="6" customWidth="1"/>
    <col min="3" max="3" width="37" style="7" bestFit="1" customWidth="1"/>
  </cols>
  <sheetData>
    <row r="1" spans="1:3" s="3" customFormat="1" ht="29.25" customHeight="1" x14ac:dyDescent="0.2">
      <c r="A1" s="104" t="s">
        <v>281</v>
      </c>
      <c r="B1" s="104" t="s">
        <v>236</v>
      </c>
      <c r="C1" s="105" t="s">
        <v>237</v>
      </c>
    </row>
    <row r="2" spans="1:3" ht="15" customHeight="1" x14ac:dyDescent="0.2">
      <c r="A2" s="106">
        <v>1</v>
      </c>
      <c r="B2" s="107" t="s">
        <v>364</v>
      </c>
      <c r="C2" s="108" t="s">
        <v>361</v>
      </c>
    </row>
    <row r="3" spans="1:3" ht="15" customHeight="1" x14ac:dyDescent="0.2">
      <c r="A3" s="106">
        <v>2</v>
      </c>
      <c r="B3" s="107" t="s">
        <v>363</v>
      </c>
      <c r="C3" s="108" t="s">
        <v>340</v>
      </c>
    </row>
    <row r="4" spans="1:3" ht="15" customHeight="1" x14ac:dyDescent="0.2">
      <c r="A4" s="106">
        <v>3</v>
      </c>
      <c r="B4" s="107" t="s">
        <v>296</v>
      </c>
      <c r="C4" s="108" t="s">
        <v>340</v>
      </c>
    </row>
    <row r="5" spans="1:3" ht="12.75" customHeight="1" x14ac:dyDescent="0.2">
      <c r="A5" s="106">
        <v>4</v>
      </c>
      <c r="B5" s="107" t="s">
        <v>360</v>
      </c>
      <c r="C5" s="108" t="s">
        <v>359</v>
      </c>
    </row>
    <row r="6" spans="1:3" ht="15" customHeight="1" x14ac:dyDescent="0.2">
      <c r="A6" s="106">
        <v>5</v>
      </c>
      <c r="B6" s="107" t="s">
        <v>299</v>
      </c>
      <c r="C6" s="108" t="s">
        <v>339</v>
      </c>
    </row>
    <row r="7" spans="1:3" ht="15" customHeight="1" x14ac:dyDescent="0.2">
      <c r="A7" s="106">
        <v>6</v>
      </c>
      <c r="B7" s="107" t="s">
        <v>197</v>
      </c>
      <c r="C7" s="108" t="s">
        <v>340</v>
      </c>
    </row>
    <row r="8" spans="1:3" ht="15" customHeight="1" x14ac:dyDescent="0.2">
      <c r="A8" s="106">
        <v>7</v>
      </c>
      <c r="B8" s="107" t="s">
        <v>301</v>
      </c>
      <c r="C8" s="108" t="s">
        <v>340</v>
      </c>
    </row>
    <row r="9" spans="1:3" ht="15" customHeight="1" x14ac:dyDescent="0.2">
      <c r="A9" s="106">
        <v>8</v>
      </c>
      <c r="B9" s="107" t="s">
        <v>259</v>
      </c>
      <c r="C9" s="108" t="s">
        <v>339</v>
      </c>
    </row>
    <row r="10" spans="1:3" ht="15" customHeight="1" x14ac:dyDescent="0.2">
      <c r="A10" s="106">
        <v>9</v>
      </c>
      <c r="B10" s="107" t="s">
        <v>50</v>
      </c>
      <c r="C10" s="108" t="s">
        <v>358</v>
      </c>
    </row>
    <row r="12" spans="1:3" ht="12.95" customHeight="1" x14ac:dyDescent="0.2">
      <c r="A12" s="5" t="s">
        <v>391</v>
      </c>
    </row>
    <row r="20" spans="4:16" ht="12.95" customHeight="1" x14ac:dyDescent="0.2"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</row>
  </sheetData>
  <phoneticPr fontId="2" type="noConversion"/>
  <pageMargins left="0.39370078740157483" right="0.39370078740157483" top="0.19685039370078741" bottom="0.19685039370078741" header="0.15748031496062992" footer="0.19685039370078741"/>
  <pageSetup paperSize="9" scale="74" orientation="portrait" r:id="rId1"/>
  <headerFooter alignWithMargins="0">
    <oddFooter>&amp;L&amp;"Tahoma,Corsivo"&amp;8Elenco Processi&amp;R&amp;P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4">
    <tabColor rgb="FF00B050"/>
  </sheetPr>
  <dimension ref="A1:Q62"/>
  <sheetViews>
    <sheetView view="pageBreakPreview" topLeftCell="A2" zoomScaleNormal="100" zoomScaleSheetLayoutView="100" workbookViewId="0">
      <selection activeCell="A54" sqref="A54:K54"/>
    </sheetView>
  </sheetViews>
  <sheetFormatPr defaultRowHeight="12.75" x14ac:dyDescent="0.2"/>
  <cols>
    <col min="1" max="9" width="9.140625" style="8"/>
    <col min="10" max="10" width="10.140625" style="8" bestFit="1" customWidth="1"/>
    <col min="11" max="11" width="9.140625" style="8"/>
    <col min="12" max="12" width="9.7109375" style="8" customWidth="1"/>
    <col min="13" max="13" width="11.42578125" style="8" customWidth="1"/>
    <col min="14" max="14" width="11" style="8" customWidth="1"/>
    <col min="15" max="15" width="9.140625" style="8"/>
    <col min="16" max="16" width="19" style="8" bestFit="1" customWidth="1"/>
    <col min="17" max="16384" width="9.140625" style="8"/>
  </cols>
  <sheetData>
    <row r="1" spans="1:17" ht="21.75" customHeight="1" x14ac:dyDescent="0.2">
      <c r="A1" s="514"/>
      <c r="B1" s="566"/>
      <c r="C1" s="566"/>
      <c r="D1" s="566"/>
      <c r="E1" s="566"/>
      <c r="F1" s="566"/>
      <c r="G1" s="566"/>
      <c r="H1" s="566"/>
      <c r="I1" s="566"/>
      <c r="J1" s="566"/>
      <c r="K1" s="566"/>
      <c r="L1" s="566"/>
      <c r="M1" s="193" t="s">
        <v>268</v>
      </c>
      <c r="N1" s="194">
        <v>2013</v>
      </c>
    </row>
    <row r="2" spans="1:17" ht="24.75" customHeight="1" thickBot="1" x14ac:dyDescent="0.25">
      <c r="A2" s="569" t="s">
        <v>5</v>
      </c>
      <c r="B2" s="570"/>
      <c r="C2" s="570"/>
      <c r="D2" s="570"/>
      <c r="E2" s="570"/>
      <c r="F2" s="570"/>
      <c r="G2" s="570"/>
      <c r="H2" s="570"/>
      <c r="I2" s="570"/>
      <c r="J2" s="570"/>
      <c r="K2" s="570"/>
      <c r="L2" s="570"/>
      <c r="M2" s="570"/>
      <c r="N2" s="571"/>
    </row>
    <row r="3" spans="1:17" ht="13.5" customHeight="1" x14ac:dyDescent="0.2">
      <c r="A3" s="574" t="s">
        <v>220</v>
      </c>
      <c r="B3" s="575"/>
      <c r="C3" s="575"/>
      <c r="D3" s="575"/>
      <c r="E3" s="575"/>
      <c r="F3" s="575"/>
      <c r="G3" s="575"/>
      <c r="H3" s="575"/>
      <c r="I3" s="575"/>
      <c r="J3" s="575"/>
      <c r="K3" s="575"/>
      <c r="L3" s="575"/>
      <c r="M3" s="575"/>
      <c r="N3" s="576"/>
      <c r="O3" s="1"/>
    </row>
    <row r="4" spans="1:17" ht="15" customHeight="1" x14ac:dyDescent="0.2">
      <c r="A4" s="567" t="s">
        <v>6</v>
      </c>
      <c r="B4" s="568"/>
      <c r="C4" s="568"/>
      <c r="D4" s="568"/>
      <c r="E4" s="568"/>
      <c r="F4" s="568"/>
      <c r="G4" s="552">
        <v>2010</v>
      </c>
      <c r="H4" s="553"/>
      <c r="I4" s="552">
        <v>2011</v>
      </c>
      <c r="J4" s="553"/>
      <c r="K4" s="552">
        <v>2012</v>
      </c>
      <c r="L4" s="553"/>
      <c r="M4" s="557">
        <f>N1</f>
        <v>2013</v>
      </c>
      <c r="N4" s="558"/>
      <c r="O4" s="1"/>
      <c r="P4" s="138"/>
    </row>
    <row r="5" spans="1:17" ht="12.75" customHeight="1" x14ac:dyDescent="0.2">
      <c r="A5" s="577" t="s">
        <v>7</v>
      </c>
      <c r="B5" s="578"/>
      <c r="C5" s="578"/>
      <c r="D5" s="578"/>
      <c r="E5" s="578"/>
      <c r="F5" s="578"/>
      <c r="G5" s="555">
        <v>1511</v>
      </c>
      <c r="H5" s="556"/>
      <c r="I5" s="555">
        <v>1529</v>
      </c>
      <c r="J5" s="556"/>
      <c r="K5" s="555">
        <v>1506</v>
      </c>
      <c r="L5" s="556"/>
      <c r="M5" s="541"/>
      <c r="N5" s="542"/>
    </row>
    <row r="6" spans="1:17" ht="12.75" customHeight="1" x14ac:dyDescent="0.2">
      <c r="A6" s="544" t="s">
        <v>8</v>
      </c>
      <c r="B6" s="545"/>
      <c r="C6" s="545"/>
      <c r="D6" s="545"/>
      <c r="E6" s="545"/>
      <c r="F6" s="545"/>
      <c r="G6" s="572">
        <v>100</v>
      </c>
      <c r="H6" s="573"/>
      <c r="I6" s="572">
        <v>120</v>
      </c>
      <c r="J6" s="573"/>
      <c r="K6" s="530">
        <v>121</v>
      </c>
      <c r="L6" s="531"/>
      <c r="M6" s="539"/>
      <c r="N6" s="540"/>
      <c r="P6" s="138"/>
      <c r="Q6" s="138"/>
    </row>
    <row r="7" spans="1:17" hidden="1" x14ac:dyDescent="0.2">
      <c r="A7" s="536"/>
      <c r="B7" s="537"/>
      <c r="C7" s="537"/>
      <c r="D7" s="537"/>
      <c r="E7" s="537"/>
      <c r="F7" s="537"/>
      <c r="G7" s="545"/>
      <c r="H7" s="545"/>
      <c r="I7" s="545"/>
      <c r="J7" s="545"/>
      <c r="K7" s="545"/>
      <c r="L7" s="545"/>
      <c r="M7" s="545"/>
      <c r="N7" s="554"/>
    </row>
    <row r="8" spans="1:17" x14ac:dyDescent="0.2">
      <c r="A8" s="567" t="s">
        <v>6</v>
      </c>
      <c r="B8" s="568"/>
      <c r="C8" s="568"/>
      <c r="D8" s="568"/>
      <c r="E8" s="568"/>
      <c r="F8" s="568"/>
      <c r="G8" s="559">
        <v>2010</v>
      </c>
      <c r="H8" s="560"/>
      <c r="I8" s="559">
        <v>2011</v>
      </c>
      <c r="J8" s="560"/>
      <c r="K8" s="559">
        <v>2012</v>
      </c>
      <c r="L8" s="560"/>
      <c r="M8" s="543">
        <v>2013</v>
      </c>
      <c r="N8" s="543"/>
      <c r="O8" s="581" t="s">
        <v>426</v>
      </c>
      <c r="P8" s="582"/>
    </row>
    <row r="9" spans="1:17" x14ac:dyDescent="0.2">
      <c r="A9" s="528" t="s">
        <v>9</v>
      </c>
      <c r="B9" s="529"/>
      <c r="C9" s="529"/>
      <c r="D9" s="529"/>
      <c r="E9" s="529"/>
      <c r="F9" s="529"/>
      <c r="G9" s="530">
        <v>8</v>
      </c>
      <c r="H9" s="531">
        <v>0</v>
      </c>
      <c r="I9" s="530">
        <v>10</v>
      </c>
      <c r="J9" s="531">
        <v>6</v>
      </c>
      <c r="K9" s="530">
        <v>9</v>
      </c>
      <c r="L9" s="531"/>
      <c r="M9" s="541"/>
      <c r="N9" s="542"/>
      <c r="O9" s="579">
        <f>M9-M10</f>
        <v>0</v>
      </c>
      <c r="P9" s="580"/>
    </row>
    <row r="10" spans="1:17" x14ac:dyDescent="0.2">
      <c r="A10" s="544" t="s">
        <v>10</v>
      </c>
      <c r="B10" s="545"/>
      <c r="C10" s="545"/>
      <c r="D10" s="545"/>
      <c r="E10" s="545"/>
      <c r="F10" s="545"/>
      <c r="G10" s="530">
        <v>16</v>
      </c>
      <c r="H10" s="531"/>
      <c r="I10" s="530">
        <v>11</v>
      </c>
      <c r="J10" s="531"/>
      <c r="K10" s="530">
        <v>13</v>
      </c>
      <c r="L10" s="531"/>
      <c r="M10" s="539"/>
      <c r="N10" s="540"/>
      <c r="O10" s="55"/>
      <c r="P10" s="56"/>
    </row>
    <row r="11" spans="1:17" x14ac:dyDescent="0.2">
      <c r="A11" s="544" t="s">
        <v>11</v>
      </c>
      <c r="B11" s="545"/>
      <c r="C11" s="545"/>
      <c r="D11" s="545"/>
      <c r="E11" s="545"/>
      <c r="F11" s="545"/>
      <c r="G11" s="530">
        <v>76</v>
      </c>
      <c r="H11" s="531"/>
      <c r="I11" s="530">
        <v>86</v>
      </c>
      <c r="J11" s="531"/>
      <c r="K11" s="530">
        <v>44</v>
      </c>
      <c r="L11" s="531"/>
      <c r="M11" s="541"/>
      <c r="N11" s="542"/>
      <c r="O11" s="581" t="s">
        <v>427</v>
      </c>
      <c r="P11" s="582"/>
    </row>
    <row r="12" spans="1:17" x14ac:dyDescent="0.2">
      <c r="A12" s="536" t="s">
        <v>457</v>
      </c>
      <c r="B12" s="537"/>
      <c r="C12" s="537"/>
      <c r="D12" s="537"/>
      <c r="E12" s="537"/>
      <c r="F12" s="537"/>
      <c r="G12" s="530">
        <v>60</v>
      </c>
      <c r="H12" s="531"/>
      <c r="I12" s="530">
        <v>56</v>
      </c>
      <c r="J12" s="531"/>
      <c r="K12" s="530">
        <v>62</v>
      </c>
      <c r="L12" s="531"/>
      <c r="M12" s="539"/>
      <c r="N12" s="540"/>
      <c r="O12" s="583">
        <f>M11-M12</f>
        <v>0</v>
      </c>
      <c r="P12" s="584"/>
    </row>
    <row r="13" spans="1:17" s="195" customFormat="1" ht="12.75" customHeight="1" x14ac:dyDescent="0.15">
      <c r="A13" s="547" t="s">
        <v>12</v>
      </c>
      <c r="B13" s="548"/>
      <c r="C13" s="548"/>
      <c r="D13" s="548"/>
      <c r="E13" s="548"/>
      <c r="F13" s="548"/>
      <c r="G13" s="559">
        <v>2010</v>
      </c>
      <c r="H13" s="560"/>
      <c r="I13" s="559">
        <v>2011</v>
      </c>
      <c r="J13" s="560"/>
      <c r="K13" s="559">
        <v>2012</v>
      </c>
      <c r="L13" s="560"/>
      <c r="M13" s="543">
        <f>N1</f>
        <v>2013</v>
      </c>
      <c r="N13" s="543"/>
      <c r="O13" s="564"/>
      <c r="P13" s="565"/>
    </row>
    <row r="14" spans="1:17" ht="12.75" customHeight="1" x14ac:dyDescent="0.2">
      <c r="A14" s="549" t="s">
        <v>13</v>
      </c>
      <c r="B14" s="550"/>
      <c r="C14" s="550"/>
      <c r="D14" s="550"/>
      <c r="E14" s="551" t="s">
        <v>14</v>
      </c>
      <c r="F14" s="551"/>
      <c r="G14" s="530">
        <v>90</v>
      </c>
      <c r="H14" s="531"/>
      <c r="I14" s="530">
        <v>90</v>
      </c>
      <c r="J14" s="531"/>
      <c r="K14" s="530">
        <v>76</v>
      </c>
      <c r="L14" s="531"/>
      <c r="M14" s="541"/>
      <c r="N14" s="542"/>
      <c r="P14" s="150"/>
    </row>
    <row r="15" spans="1:17" ht="12.75" customHeight="1" x14ac:dyDescent="0.2">
      <c r="A15" s="544" t="s">
        <v>15</v>
      </c>
      <c r="B15" s="545"/>
      <c r="C15" s="545"/>
      <c r="D15" s="545"/>
      <c r="E15" s="546" t="s">
        <v>16</v>
      </c>
      <c r="F15" s="546" t="s">
        <v>16</v>
      </c>
      <c r="G15" s="530">
        <v>133</v>
      </c>
      <c r="H15" s="531"/>
      <c r="I15" s="530">
        <v>144</v>
      </c>
      <c r="J15" s="531"/>
      <c r="K15" s="530">
        <v>125</v>
      </c>
      <c r="L15" s="531"/>
      <c r="M15" s="539"/>
      <c r="N15" s="540"/>
      <c r="P15" s="150"/>
    </row>
    <row r="16" spans="1:17" ht="12.75" customHeight="1" x14ac:dyDescent="0.2">
      <c r="A16" s="544" t="s">
        <v>17</v>
      </c>
      <c r="B16" s="545"/>
      <c r="C16" s="545"/>
      <c r="D16" s="545"/>
      <c r="E16" s="546" t="s">
        <v>18</v>
      </c>
      <c r="F16" s="546" t="s">
        <v>18</v>
      </c>
      <c r="G16" s="530">
        <v>177</v>
      </c>
      <c r="H16" s="531"/>
      <c r="I16" s="530">
        <v>188</v>
      </c>
      <c r="J16" s="531"/>
      <c r="K16" s="530">
        <v>185</v>
      </c>
      <c r="L16" s="531"/>
      <c r="M16" s="541"/>
      <c r="N16" s="542"/>
      <c r="P16" s="150"/>
    </row>
    <row r="17" spans="1:14" x14ac:dyDescent="0.2">
      <c r="A17" s="544" t="s">
        <v>19</v>
      </c>
      <c r="B17" s="545"/>
      <c r="C17" s="545"/>
      <c r="D17" s="545"/>
      <c r="E17" s="546" t="s">
        <v>20</v>
      </c>
      <c r="F17" s="546" t="s">
        <v>20</v>
      </c>
      <c r="G17" s="530">
        <v>790</v>
      </c>
      <c r="H17" s="531"/>
      <c r="I17" s="530">
        <v>784</v>
      </c>
      <c r="J17" s="531"/>
      <c r="K17" s="530">
        <v>768</v>
      </c>
      <c r="L17" s="531"/>
      <c r="M17" s="539"/>
      <c r="N17" s="540"/>
    </row>
    <row r="18" spans="1:14" x14ac:dyDescent="0.2">
      <c r="A18" s="536" t="s">
        <v>21</v>
      </c>
      <c r="B18" s="537"/>
      <c r="C18" s="537"/>
      <c r="D18" s="537"/>
      <c r="E18" s="538" t="s">
        <v>22</v>
      </c>
      <c r="F18" s="538" t="s">
        <v>22</v>
      </c>
      <c r="G18" s="530">
        <v>323</v>
      </c>
      <c r="H18" s="531"/>
      <c r="I18" s="530">
        <v>334</v>
      </c>
      <c r="J18" s="531"/>
      <c r="K18" s="530">
        <v>352</v>
      </c>
      <c r="L18" s="531"/>
      <c r="M18" s="541"/>
      <c r="N18" s="542"/>
    </row>
    <row r="19" spans="1:14" x14ac:dyDescent="0.2">
      <c r="A19" s="547" t="s">
        <v>23</v>
      </c>
      <c r="B19" s="548"/>
      <c r="C19" s="548"/>
      <c r="D19" s="548"/>
      <c r="E19" s="548"/>
      <c r="F19" s="548"/>
      <c r="G19" s="559">
        <v>2010</v>
      </c>
      <c r="H19" s="560"/>
      <c r="I19" s="559">
        <v>2011</v>
      </c>
      <c r="J19" s="560"/>
      <c r="K19" s="559">
        <v>2012</v>
      </c>
      <c r="L19" s="560"/>
      <c r="M19" s="562">
        <f>N1</f>
        <v>2013</v>
      </c>
      <c r="N19" s="563"/>
    </row>
    <row r="20" spans="1:14" x14ac:dyDescent="0.2">
      <c r="A20" s="549" t="s">
        <v>24</v>
      </c>
      <c r="B20" s="550"/>
      <c r="C20" s="550"/>
      <c r="D20" s="550"/>
      <c r="E20" s="551" t="s">
        <v>25</v>
      </c>
      <c r="F20" s="551"/>
      <c r="G20" s="530">
        <v>45</v>
      </c>
      <c r="H20" s="531"/>
      <c r="I20" s="530">
        <v>47</v>
      </c>
      <c r="J20" s="531"/>
      <c r="K20" s="530">
        <v>39</v>
      </c>
      <c r="L20" s="531"/>
      <c r="M20" s="541"/>
      <c r="N20" s="542"/>
    </row>
    <row r="21" spans="1:14" x14ac:dyDescent="0.2">
      <c r="A21" s="544" t="s">
        <v>375</v>
      </c>
      <c r="B21" s="545"/>
      <c r="C21" s="545"/>
      <c r="D21" s="545"/>
      <c r="E21" s="561" t="s">
        <v>374</v>
      </c>
      <c r="F21" s="546"/>
      <c r="G21" s="530">
        <v>133</v>
      </c>
      <c r="H21" s="531"/>
      <c r="I21" s="530">
        <v>144</v>
      </c>
      <c r="J21" s="531"/>
      <c r="K21" s="530">
        <v>135</v>
      </c>
      <c r="L21" s="531"/>
      <c r="M21" s="539"/>
      <c r="N21" s="540"/>
    </row>
    <row r="22" spans="1:14" x14ac:dyDescent="0.2">
      <c r="A22" s="544" t="s">
        <v>26</v>
      </c>
      <c r="B22" s="545"/>
      <c r="C22" s="545"/>
      <c r="D22" s="545"/>
      <c r="E22" s="546" t="s">
        <v>27</v>
      </c>
      <c r="F22" s="546"/>
      <c r="G22" s="530">
        <v>286</v>
      </c>
      <c r="H22" s="531"/>
      <c r="I22" s="530">
        <v>271</v>
      </c>
      <c r="J22" s="531"/>
      <c r="K22" s="530">
        <v>269</v>
      </c>
      <c r="L22" s="531"/>
      <c r="M22" s="541"/>
      <c r="N22" s="542"/>
    </row>
    <row r="23" spans="1:14" x14ac:dyDescent="0.2">
      <c r="A23" s="544" t="s">
        <v>28</v>
      </c>
      <c r="B23" s="545"/>
      <c r="C23" s="545"/>
      <c r="D23" s="545"/>
      <c r="E23" s="546" t="s">
        <v>29</v>
      </c>
      <c r="F23" s="546"/>
      <c r="G23" s="530">
        <v>130</v>
      </c>
      <c r="H23" s="531"/>
      <c r="I23" s="530">
        <v>146</v>
      </c>
      <c r="J23" s="531"/>
      <c r="K23" s="530">
        <v>151</v>
      </c>
      <c r="L23" s="531"/>
      <c r="M23" s="539"/>
      <c r="N23" s="540"/>
    </row>
    <row r="24" spans="1:14" x14ac:dyDescent="0.2">
      <c r="A24" s="536"/>
      <c r="B24" s="537"/>
      <c r="C24" s="537"/>
      <c r="D24" s="537"/>
      <c r="E24" s="538"/>
      <c r="F24" s="538"/>
      <c r="G24" s="587"/>
      <c r="H24" s="587"/>
      <c r="I24" s="587"/>
      <c r="J24" s="587"/>
      <c r="K24" s="587"/>
      <c r="L24" s="587"/>
      <c r="M24" s="587"/>
      <c r="N24" s="591"/>
    </row>
    <row r="25" spans="1:14" ht="15.75" customHeight="1" thickBot="1" x14ac:dyDescent="0.25">
      <c r="A25" s="196" t="s">
        <v>30</v>
      </c>
      <c r="B25" s="197"/>
      <c r="C25" s="198"/>
      <c r="D25" s="199"/>
      <c r="E25" s="200"/>
      <c r="F25" s="197"/>
      <c r="G25" s="198"/>
      <c r="H25" s="201"/>
      <c r="I25" s="592"/>
      <c r="J25" s="593"/>
      <c r="K25" s="593"/>
      <c r="L25" s="594"/>
      <c r="M25" s="595">
        <v>1663</v>
      </c>
      <c r="N25" s="596"/>
    </row>
    <row r="26" spans="1:14" ht="13.5" thickBot="1" x14ac:dyDescent="0.25"/>
    <row r="27" spans="1:14" x14ac:dyDescent="0.2">
      <c r="A27" s="532" t="s">
        <v>38</v>
      </c>
      <c r="B27" s="533"/>
      <c r="C27" s="533"/>
      <c r="D27" s="533"/>
      <c r="E27" s="533"/>
      <c r="F27" s="533"/>
      <c r="G27" s="533"/>
      <c r="H27" s="533"/>
      <c r="I27" s="533"/>
      <c r="J27" s="533"/>
      <c r="K27" s="533"/>
      <c r="L27" s="533"/>
      <c r="M27" s="533"/>
      <c r="N27" s="534"/>
    </row>
    <row r="28" spans="1:14" x14ac:dyDescent="0.2">
      <c r="A28" s="589" t="s">
        <v>92</v>
      </c>
      <c r="B28" s="590"/>
      <c r="C28" s="590"/>
      <c r="D28" s="590"/>
      <c r="E28" s="590"/>
      <c r="F28" s="590"/>
      <c r="G28" s="590"/>
      <c r="H28" s="590"/>
      <c r="I28" s="590"/>
      <c r="J28" s="590"/>
      <c r="K28" s="590"/>
      <c r="L28" s="590"/>
      <c r="M28" s="585"/>
      <c r="N28" s="586"/>
    </row>
    <row r="29" spans="1:14" x14ac:dyDescent="0.2">
      <c r="A29" s="535" t="s">
        <v>39</v>
      </c>
      <c r="B29" s="521"/>
      <c r="C29" s="521"/>
      <c r="D29" s="521"/>
      <c r="E29" s="521"/>
      <c r="F29" s="521"/>
      <c r="G29" s="521"/>
      <c r="H29" s="521"/>
      <c r="I29" s="521"/>
      <c r="J29" s="521"/>
      <c r="K29" s="521"/>
      <c r="L29" s="521"/>
      <c r="M29" s="601">
        <v>0</v>
      </c>
      <c r="N29" s="602" t="e">
        <f>L29/K29</f>
        <v>#DIV/0!</v>
      </c>
    </row>
    <row r="30" spans="1:14" ht="13.5" customHeight="1" x14ac:dyDescent="0.2">
      <c r="A30" s="598" t="s">
        <v>40</v>
      </c>
      <c r="B30" s="599"/>
      <c r="C30" s="599"/>
      <c r="D30" s="599"/>
      <c r="E30" s="599"/>
      <c r="F30" s="599"/>
      <c r="G30" s="599"/>
      <c r="H30" s="599"/>
      <c r="I30" s="599"/>
      <c r="J30" s="599"/>
      <c r="K30" s="599"/>
      <c r="L30" s="599"/>
      <c r="M30" s="599"/>
      <c r="N30" s="600"/>
    </row>
    <row r="31" spans="1:14" x14ac:dyDescent="0.2">
      <c r="A31" s="535" t="s">
        <v>41</v>
      </c>
      <c r="B31" s="521"/>
      <c r="C31" s="521"/>
      <c r="D31" s="521"/>
      <c r="E31" s="521"/>
      <c r="F31" s="521"/>
      <c r="G31" s="521"/>
      <c r="H31" s="521"/>
      <c r="I31" s="521"/>
      <c r="J31" s="521"/>
      <c r="K31" s="521"/>
      <c r="L31" s="521"/>
      <c r="M31" s="601">
        <v>0</v>
      </c>
      <c r="N31" s="602" t="e">
        <f>L31/K31</f>
        <v>#DIV/0!</v>
      </c>
    </row>
    <row r="32" spans="1:14" ht="13.5" thickBot="1" x14ac:dyDescent="0.25">
      <c r="A32" s="597" t="s">
        <v>42</v>
      </c>
      <c r="B32" s="517"/>
      <c r="C32" s="517"/>
      <c r="D32" s="517" t="s">
        <v>32</v>
      </c>
      <c r="E32" s="517"/>
      <c r="F32" s="517"/>
      <c r="G32" s="517"/>
      <c r="H32" s="517"/>
      <c r="I32" s="517"/>
      <c r="J32" s="517"/>
      <c r="K32" s="517"/>
      <c r="L32" s="517"/>
      <c r="M32" s="603">
        <v>2</v>
      </c>
      <c r="N32" s="604" t="e">
        <f>L32/K32</f>
        <v>#DIV/0!</v>
      </c>
    </row>
    <row r="33" spans="1:14" ht="13.5" thickBot="1" x14ac:dyDescent="0.25"/>
    <row r="34" spans="1:14" x14ac:dyDescent="0.2">
      <c r="A34" s="574" t="s">
        <v>43</v>
      </c>
      <c r="B34" s="575"/>
      <c r="C34" s="575"/>
      <c r="D34" s="575"/>
      <c r="E34" s="575"/>
      <c r="F34" s="575"/>
      <c r="G34" s="575"/>
      <c r="H34" s="575"/>
      <c r="I34" s="575"/>
      <c r="J34" s="575"/>
      <c r="K34" s="575"/>
      <c r="L34" s="575"/>
      <c r="M34" s="575"/>
      <c r="N34" s="576"/>
    </row>
    <row r="35" spans="1:14" x14ac:dyDescent="0.2">
      <c r="A35" s="202" t="s">
        <v>44</v>
      </c>
      <c r="B35" s="203"/>
      <c r="C35" s="203"/>
      <c r="D35" s="203"/>
      <c r="E35" s="203"/>
      <c r="F35" s="203"/>
      <c r="G35" s="588">
        <f>N1-3</f>
        <v>2010</v>
      </c>
      <c r="H35" s="588"/>
      <c r="I35" s="588">
        <f>N1-2</f>
        <v>2011</v>
      </c>
      <c r="J35" s="588"/>
      <c r="K35" s="588">
        <f>N1-1</f>
        <v>2012</v>
      </c>
      <c r="L35" s="588"/>
      <c r="M35" s="605">
        <f>N1</f>
        <v>2013</v>
      </c>
      <c r="N35" s="565"/>
    </row>
    <row r="36" spans="1:14" x14ac:dyDescent="0.2">
      <c r="A36" s="527" t="s">
        <v>45</v>
      </c>
      <c r="B36" s="525"/>
      <c r="C36" s="525"/>
      <c r="D36" s="57" t="s">
        <v>46</v>
      </c>
      <c r="E36" s="525"/>
      <c r="F36" s="526"/>
      <c r="G36" s="529">
        <v>0</v>
      </c>
      <c r="H36" s="529"/>
      <c r="I36" s="529">
        <v>0</v>
      </c>
      <c r="J36" s="529"/>
      <c r="K36" s="529">
        <v>0</v>
      </c>
      <c r="L36" s="529"/>
      <c r="M36" s="606"/>
      <c r="N36" s="607"/>
    </row>
    <row r="37" spans="1:14" x14ac:dyDescent="0.2">
      <c r="A37" s="523" t="s">
        <v>64</v>
      </c>
      <c r="B37" s="519"/>
      <c r="C37" s="519"/>
      <c r="D37" s="58" t="s">
        <v>46</v>
      </c>
      <c r="E37" s="519"/>
      <c r="F37" s="520"/>
      <c r="G37" s="521">
        <v>14</v>
      </c>
      <c r="H37" s="521"/>
      <c r="I37" s="521">
        <v>14</v>
      </c>
      <c r="J37" s="521"/>
      <c r="K37" s="521">
        <v>14</v>
      </c>
      <c r="L37" s="521"/>
      <c r="M37" s="608"/>
      <c r="N37" s="609"/>
    </row>
    <row r="38" spans="1:14" x14ac:dyDescent="0.2">
      <c r="A38" s="523" t="s">
        <v>65</v>
      </c>
      <c r="B38" s="519"/>
      <c r="C38" s="519"/>
      <c r="D38" s="58" t="s">
        <v>46</v>
      </c>
      <c r="E38" s="519"/>
      <c r="F38" s="520"/>
      <c r="G38" s="521">
        <v>19</v>
      </c>
      <c r="H38" s="521"/>
      <c r="I38" s="521">
        <v>19</v>
      </c>
      <c r="J38" s="521"/>
      <c r="K38" s="521">
        <v>19</v>
      </c>
      <c r="L38" s="521"/>
      <c r="M38" s="608"/>
      <c r="N38" s="609"/>
    </row>
    <row r="39" spans="1:14" x14ac:dyDescent="0.2">
      <c r="A39" s="523" t="s">
        <v>66</v>
      </c>
      <c r="B39" s="519"/>
      <c r="C39" s="519"/>
      <c r="D39" s="58" t="s">
        <v>46</v>
      </c>
      <c r="E39" s="519"/>
      <c r="F39" s="520"/>
      <c r="G39" s="521">
        <v>3</v>
      </c>
      <c r="H39" s="521"/>
      <c r="I39" s="521">
        <v>3</v>
      </c>
      <c r="J39" s="521"/>
      <c r="K39" s="521">
        <v>3</v>
      </c>
      <c r="L39" s="521"/>
      <c r="M39" s="608"/>
      <c r="N39" s="609"/>
    </row>
    <row r="40" spans="1:14" ht="13.5" thickBot="1" x14ac:dyDescent="0.25">
      <c r="A40" s="524" t="s">
        <v>67</v>
      </c>
      <c r="B40" s="515"/>
      <c r="C40" s="515"/>
      <c r="D40" s="59" t="s">
        <v>46</v>
      </c>
      <c r="E40" s="515"/>
      <c r="F40" s="516"/>
      <c r="G40" s="517">
        <v>0</v>
      </c>
      <c r="H40" s="517"/>
      <c r="I40" s="517">
        <v>0</v>
      </c>
      <c r="J40" s="517"/>
      <c r="K40" s="518">
        <v>0</v>
      </c>
      <c r="L40" s="518"/>
      <c r="M40" s="510"/>
      <c r="N40" s="511"/>
    </row>
    <row r="41" spans="1:14" x14ac:dyDescent="0.2">
      <c r="K41" s="514" t="s">
        <v>33</v>
      </c>
      <c r="L41" s="513"/>
      <c r="M41" s="512">
        <f>(M36+M37+M38+M39+M40)</f>
        <v>0</v>
      </c>
      <c r="N41" s="513"/>
    </row>
    <row r="44" spans="1:14" x14ac:dyDescent="0.2">
      <c r="A44" s="522"/>
      <c r="B44" s="522"/>
      <c r="C44" s="522"/>
      <c r="E44" s="206"/>
    </row>
    <row r="46" spans="1:14" x14ac:dyDescent="0.2">
      <c r="A46" s="522"/>
      <c r="B46" s="522"/>
    </row>
    <row r="47" spans="1:14" x14ac:dyDescent="0.2">
      <c r="A47" s="522"/>
      <c r="B47" s="522"/>
    </row>
    <row r="48" spans="1:14" x14ac:dyDescent="0.2">
      <c r="A48" s="522"/>
      <c r="B48" s="522"/>
    </row>
    <row r="49" spans="1:2" x14ac:dyDescent="0.2">
      <c r="A49" s="522"/>
      <c r="B49" s="522"/>
    </row>
    <row r="50" spans="1:2" x14ac:dyDescent="0.2">
      <c r="A50" s="522"/>
      <c r="B50" s="522"/>
    </row>
    <row r="51" spans="1:2" x14ac:dyDescent="0.2">
      <c r="A51" s="522"/>
      <c r="B51" s="522"/>
    </row>
    <row r="52" spans="1:2" x14ac:dyDescent="0.2">
      <c r="A52" s="522"/>
      <c r="B52" s="522"/>
    </row>
    <row r="53" spans="1:2" x14ac:dyDescent="0.2">
      <c r="A53" s="522"/>
      <c r="B53" s="522"/>
    </row>
    <row r="54" spans="1:2" x14ac:dyDescent="0.2">
      <c r="A54" s="522"/>
      <c r="B54" s="522"/>
    </row>
    <row r="55" spans="1:2" x14ac:dyDescent="0.2">
      <c r="A55" s="522"/>
      <c r="B55" s="522"/>
    </row>
    <row r="56" spans="1:2" x14ac:dyDescent="0.2">
      <c r="A56" s="522"/>
      <c r="B56" s="522"/>
    </row>
    <row r="57" spans="1:2" x14ac:dyDescent="0.2">
      <c r="A57" s="522"/>
      <c r="B57" s="522"/>
    </row>
    <row r="58" spans="1:2" x14ac:dyDescent="0.2">
      <c r="A58" s="522"/>
      <c r="B58" s="522"/>
    </row>
    <row r="59" spans="1:2" x14ac:dyDescent="0.2">
      <c r="A59" s="522"/>
      <c r="B59" s="522"/>
    </row>
    <row r="60" spans="1:2" x14ac:dyDescent="0.2">
      <c r="A60" s="522"/>
      <c r="B60" s="522"/>
    </row>
    <row r="61" spans="1:2" x14ac:dyDescent="0.2">
      <c r="A61" s="522"/>
      <c r="B61" s="522"/>
    </row>
    <row r="62" spans="1:2" x14ac:dyDescent="0.2">
      <c r="A62" s="522"/>
      <c r="B62" s="522"/>
    </row>
  </sheetData>
  <mergeCells count="190">
    <mergeCell ref="M36:N36"/>
    <mergeCell ref="A39:C39"/>
    <mergeCell ref="M39:N39"/>
    <mergeCell ref="E37:F37"/>
    <mergeCell ref="G37:H37"/>
    <mergeCell ref="A37:C37"/>
    <mergeCell ref="M37:N37"/>
    <mergeCell ref="I37:J37"/>
    <mergeCell ref="K37:L37"/>
    <mergeCell ref="G36:H36"/>
    <mergeCell ref="I36:J36"/>
    <mergeCell ref="K36:L36"/>
    <mergeCell ref="M38:N38"/>
    <mergeCell ref="G38:H38"/>
    <mergeCell ref="I38:J38"/>
    <mergeCell ref="K38:L38"/>
    <mergeCell ref="M28:N28"/>
    <mergeCell ref="G24:H24"/>
    <mergeCell ref="I24:J24"/>
    <mergeCell ref="G35:H35"/>
    <mergeCell ref="I35:J35"/>
    <mergeCell ref="K24:L24"/>
    <mergeCell ref="A28:L28"/>
    <mergeCell ref="A24:D24"/>
    <mergeCell ref="E24:F24"/>
    <mergeCell ref="K35:L35"/>
    <mergeCell ref="M24:N24"/>
    <mergeCell ref="I25:L25"/>
    <mergeCell ref="A34:N34"/>
    <mergeCell ref="M25:N25"/>
    <mergeCell ref="A32:C32"/>
    <mergeCell ref="A30:N30"/>
    <mergeCell ref="M29:N29"/>
    <mergeCell ref="D31:L31"/>
    <mergeCell ref="M32:N32"/>
    <mergeCell ref="M31:N31"/>
    <mergeCell ref="M35:N35"/>
    <mergeCell ref="M20:N20"/>
    <mergeCell ref="K21:L21"/>
    <mergeCell ref="M21:N21"/>
    <mergeCell ref="A23:D23"/>
    <mergeCell ref="E23:F23"/>
    <mergeCell ref="K22:L22"/>
    <mergeCell ref="M22:N22"/>
    <mergeCell ref="K23:L23"/>
    <mergeCell ref="M23:N23"/>
    <mergeCell ref="G22:H22"/>
    <mergeCell ref="I22:J22"/>
    <mergeCell ref="A22:D22"/>
    <mergeCell ref="E22:F22"/>
    <mergeCell ref="G23:H23"/>
    <mergeCell ref="I23:J23"/>
    <mergeCell ref="K13:L13"/>
    <mergeCell ref="O13:P13"/>
    <mergeCell ref="A1:L1"/>
    <mergeCell ref="A4:F4"/>
    <mergeCell ref="A2:N2"/>
    <mergeCell ref="I6:J6"/>
    <mergeCell ref="K6:L6"/>
    <mergeCell ref="G6:H6"/>
    <mergeCell ref="M5:N5"/>
    <mergeCell ref="M6:N6"/>
    <mergeCell ref="A3:N3"/>
    <mergeCell ref="K5:L5"/>
    <mergeCell ref="A6:F6"/>
    <mergeCell ref="A5:F5"/>
    <mergeCell ref="A7:F7"/>
    <mergeCell ref="A8:F8"/>
    <mergeCell ref="K12:L12"/>
    <mergeCell ref="O9:P9"/>
    <mergeCell ref="G10:H10"/>
    <mergeCell ref="O11:P11"/>
    <mergeCell ref="O12:P12"/>
    <mergeCell ref="G8:H8"/>
    <mergeCell ref="I8:J8"/>
    <mergeCell ref="O8:P8"/>
    <mergeCell ref="M17:N17"/>
    <mergeCell ref="K18:L18"/>
    <mergeCell ref="D32:L32"/>
    <mergeCell ref="M18:N18"/>
    <mergeCell ref="K14:L14"/>
    <mergeCell ref="M14:N14"/>
    <mergeCell ref="K15:L15"/>
    <mergeCell ref="M15:N15"/>
    <mergeCell ref="G14:H14"/>
    <mergeCell ref="M16:N16"/>
    <mergeCell ref="K16:L16"/>
    <mergeCell ref="A21:D21"/>
    <mergeCell ref="E21:F21"/>
    <mergeCell ref="G21:H21"/>
    <mergeCell ref="I21:J21"/>
    <mergeCell ref="A20:D20"/>
    <mergeCell ref="E20:F20"/>
    <mergeCell ref="G20:H20"/>
    <mergeCell ref="I20:J20"/>
    <mergeCell ref="E16:F16"/>
    <mergeCell ref="K19:L19"/>
    <mergeCell ref="M19:N19"/>
    <mergeCell ref="K20:L20"/>
    <mergeCell ref="A31:C31"/>
    <mergeCell ref="G13:H13"/>
    <mergeCell ref="I13:J13"/>
    <mergeCell ref="G15:H15"/>
    <mergeCell ref="I15:J15"/>
    <mergeCell ref="A16:D16"/>
    <mergeCell ref="A19:F19"/>
    <mergeCell ref="G19:H19"/>
    <mergeCell ref="G16:H16"/>
    <mergeCell ref="I16:J16"/>
    <mergeCell ref="G18:H18"/>
    <mergeCell ref="I18:J18"/>
    <mergeCell ref="G17:H17"/>
    <mergeCell ref="I19:J19"/>
    <mergeCell ref="G4:H4"/>
    <mergeCell ref="I4:J4"/>
    <mergeCell ref="G12:H12"/>
    <mergeCell ref="I12:J12"/>
    <mergeCell ref="G7:N7"/>
    <mergeCell ref="G5:H5"/>
    <mergeCell ref="I5:J5"/>
    <mergeCell ref="I9:J9"/>
    <mergeCell ref="K9:L9"/>
    <mergeCell ref="K4:L4"/>
    <mergeCell ref="M4:N4"/>
    <mergeCell ref="K8:L8"/>
    <mergeCell ref="M8:N8"/>
    <mergeCell ref="M9:N9"/>
    <mergeCell ref="I10:J10"/>
    <mergeCell ref="K10:L10"/>
    <mergeCell ref="G11:H11"/>
    <mergeCell ref="I11:J11"/>
    <mergeCell ref="K11:L11"/>
    <mergeCell ref="A9:F9"/>
    <mergeCell ref="G9:H9"/>
    <mergeCell ref="I14:J14"/>
    <mergeCell ref="A27:N27"/>
    <mergeCell ref="A29:C29"/>
    <mergeCell ref="D29:L29"/>
    <mergeCell ref="K17:L17"/>
    <mergeCell ref="A18:D18"/>
    <mergeCell ref="E18:F18"/>
    <mergeCell ref="I17:J17"/>
    <mergeCell ref="M10:N10"/>
    <mergeCell ref="M11:N11"/>
    <mergeCell ref="M12:N12"/>
    <mergeCell ref="M13:N13"/>
    <mergeCell ref="A10:F10"/>
    <mergeCell ref="A11:F11"/>
    <mergeCell ref="A17:D17"/>
    <mergeCell ref="E17:F17"/>
    <mergeCell ref="A12:F12"/>
    <mergeCell ref="A13:F13"/>
    <mergeCell ref="A15:D15"/>
    <mergeCell ref="E15:F15"/>
    <mergeCell ref="A14:D14"/>
    <mergeCell ref="E14:F14"/>
    <mergeCell ref="A61:B61"/>
    <mergeCell ref="A62:B62"/>
    <mergeCell ref="A59:B59"/>
    <mergeCell ref="A60:B60"/>
    <mergeCell ref="A44:C44"/>
    <mergeCell ref="A55:B55"/>
    <mergeCell ref="A38:C38"/>
    <mergeCell ref="A40:C40"/>
    <mergeCell ref="E36:F36"/>
    <mergeCell ref="A36:C36"/>
    <mergeCell ref="E38:F38"/>
    <mergeCell ref="A57:B57"/>
    <mergeCell ref="A58:B58"/>
    <mergeCell ref="A50:B50"/>
    <mergeCell ref="A51:B51"/>
    <mergeCell ref="A52:B52"/>
    <mergeCell ref="A53:B53"/>
    <mergeCell ref="A54:B54"/>
    <mergeCell ref="A56:B56"/>
    <mergeCell ref="A46:B46"/>
    <mergeCell ref="A47:B47"/>
    <mergeCell ref="A48:B48"/>
    <mergeCell ref="A49:B49"/>
    <mergeCell ref="M40:N40"/>
    <mergeCell ref="M41:N41"/>
    <mergeCell ref="K41:L41"/>
    <mergeCell ref="E40:F40"/>
    <mergeCell ref="G40:H40"/>
    <mergeCell ref="I40:J40"/>
    <mergeCell ref="K40:L40"/>
    <mergeCell ref="E39:F39"/>
    <mergeCell ref="G39:H39"/>
    <mergeCell ref="I39:J39"/>
    <mergeCell ref="K39:L39"/>
  </mergeCells>
  <phoneticPr fontId="2" type="noConversion"/>
  <pageMargins left="0.39370078740157483" right="0.39370078740157483" top="0.19685039370078741" bottom="0.19685039370078741" header="0.15748031496062992" footer="0.19685039370078741"/>
  <pageSetup paperSize="9" scale="72" orientation="portrait" r:id="rId1"/>
  <headerFooter alignWithMargins="0">
    <oddFooter>&amp;L&amp;"Tahoma,Corsivo"&amp;8Elenco Processi&amp;R&amp;P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5">
    <tabColor rgb="FF00B050"/>
  </sheetPr>
  <dimension ref="A1:O102"/>
  <sheetViews>
    <sheetView view="pageBreakPreview" topLeftCell="D1" zoomScaleNormal="100" zoomScaleSheetLayoutView="100" workbookViewId="0">
      <selection activeCell="A54" sqref="A54:K54"/>
    </sheetView>
  </sheetViews>
  <sheetFormatPr defaultRowHeight="12.75" x14ac:dyDescent="0.2"/>
  <cols>
    <col min="1" max="4" width="9.140625" style="8"/>
    <col min="5" max="5" width="13" style="8" bestFit="1" customWidth="1"/>
    <col min="6" max="6" width="12.7109375" style="8" bestFit="1" customWidth="1"/>
    <col min="7" max="7" width="13" style="8" bestFit="1" customWidth="1"/>
    <col min="8" max="8" width="12.85546875" style="8" bestFit="1" customWidth="1"/>
    <col min="9" max="11" width="13" style="8" bestFit="1" customWidth="1"/>
    <col min="12" max="12" width="11.85546875" style="8" bestFit="1" customWidth="1"/>
    <col min="13" max="13" width="9.140625" style="8"/>
    <col min="14" max="14" width="19" style="8" bestFit="1" customWidth="1"/>
    <col min="15" max="16384" width="9.140625" style="8"/>
  </cols>
  <sheetData>
    <row r="1" spans="1:15" ht="21.75" customHeight="1" x14ac:dyDescent="0.2">
      <c r="A1" s="657"/>
      <c r="B1" s="658"/>
      <c r="C1" s="658"/>
      <c r="D1" s="658"/>
      <c r="E1" s="658"/>
      <c r="F1" s="658"/>
      <c r="G1" s="658"/>
      <c r="H1" s="658"/>
      <c r="I1" s="658"/>
      <c r="J1" s="658"/>
      <c r="K1" s="207" t="s">
        <v>268</v>
      </c>
      <c r="L1" s="208">
        <v>2013</v>
      </c>
    </row>
    <row r="2" spans="1:15" ht="24.75" customHeight="1" x14ac:dyDescent="0.2">
      <c r="A2" s="659" t="s">
        <v>447</v>
      </c>
      <c r="B2" s="660"/>
      <c r="C2" s="660"/>
      <c r="D2" s="660"/>
      <c r="E2" s="660"/>
      <c r="F2" s="660"/>
      <c r="G2" s="660"/>
      <c r="H2" s="660"/>
      <c r="I2" s="660"/>
      <c r="J2" s="660"/>
      <c r="K2" s="660"/>
      <c r="L2" s="661"/>
    </row>
    <row r="3" spans="1:15" x14ac:dyDescent="0.2">
      <c r="A3" s="611" t="s">
        <v>69</v>
      </c>
      <c r="B3" s="612"/>
      <c r="C3" s="612"/>
      <c r="D3" s="612"/>
      <c r="E3" s="612"/>
      <c r="F3" s="612"/>
      <c r="G3" s="612"/>
      <c r="H3" s="612"/>
      <c r="I3" s="612"/>
      <c r="J3" s="612"/>
      <c r="K3" s="612"/>
      <c r="L3" s="668"/>
      <c r="M3" s="1"/>
      <c r="N3" s="1"/>
      <c r="O3" s="1"/>
    </row>
    <row r="4" spans="1:15" s="6" customFormat="1" ht="16.5" customHeight="1" x14ac:dyDescent="0.2">
      <c r="A4" s="663" t="s">
        <v>70</v>
      </c>
      <c r="B4" s="664"/>
      <c r="C4" s="664"/>
      <c r="D4" s="664"/>
      <c r="E4" s="651">
        <v>2010</v>
      </c>
      <c r="F4" s="662"/>
      <c r="G4" s="651">
        <v>2011</v>
      </c>
      <c r="H4" s="662"/>
      <c r="I4" s="651">
        <v>2012</v>
      </c>
      <c r="J4" s="662"/>
      <c r="K4" s="651">
        <v>2013</v>
      </c>
      <c r="L4" s="667"/>
    </row>
    <row r="5" spans="1:15" s="6" customFormat="1" ht="18" customHeight="1" x14ac:dyDescent="0.2">
      <c r="A5" s="665"/>
      <c r="B5" s="666"/>
      <c r="C5" s="664"/>
      <c r="D5" s="664"/>
      <c r="E5" s="485" t="s">
        <v>71</v>
      </c>
      <c r="F5" s="485" t="s">
        <v>72</v>
      </c>
      <c r="G5" s="485" t="s">
        <v>71</v>
      </c>
      <c r="H5" s="485" t="s">
        <v>72</v>
      </c>
      <c r="I5" s="485" t="s">
        <v>71</v>
      </c>
      <c r="J5" s="485" t="s">
        <v>72</v>
      </c>
      <c r="K5" s="485" t="s">
        <v>71</v>
      </c>
      <c r="L5" s="464" t="s">
        <v>72</v>
      </c>
    </row>
    <row r="6" spans="1:15" ht="24.75" customHeight="1" x14ac:dyDescent="0.2">
      <c r="A6" s="649" t="s">
        <v>73</v>
      </c>
      <c r="B6" s="650"/>
      <c r="C6" s="650"/>
      <c r="D6" s="650"/>
      <c r="E6" s="82">
        <v>545903.31000000006</v>
      </c>
      <c r="F6" s="83">
        <v>224191.31</v>
      </c>
      <c r="G6" s="82">
        <v>891294.89</v>
      </c>
      <c r="H6" s="83">
        <v>550871.28</v>
      </c>
      <c r="I6" s="82">
        <v>538161.09</v>
      </c>
      <c r="J6" s="322">
        <v>407957.68</v>
      </c>
      <c r="K6" s="456"/>
      <c r="L6" s="457"/>
    </row>
    <row r="7" spans="1:15" ht="24.75" customHeight="1" x14ac:dyDescent="0.2">
      <c r="A7" s="649" t="s">
        <v>74</v>
      </c>
      <c r="B7" s="650"/>
      <c r="C7" s="650"/>
      <c r="D7" s="650"/>
      <c r="E7" s="82">
        <v>376587.2</v>
      </c>
      <c r="F7" s="83">
        <v>376587.2</v>
      </c>
      <c r="G7" s="82">
        <v>66712.259999999995</v>
      </c>
      <c r="H7" s="83">
        <v>52911.26</v>
      </c>
      <c r="I7" s="82">
        <v>32715.96</v>
      </c>
      <c r="J7" s="322">
        <v>32715.96</v>
      </c>
      <c r="K7" s="456"/>
      <c r="L7" s="457"/>
      <c r="N7" s="212"/>
    </row>
    <row r="8" spans="1:15" ht="24.75" customHeight="1" x14ac:dyDescent="0.2">
      <c r="A8" s="649" t="s">
        <v>75</v>
      </c>
      <c r="B8" s="650"/>
      <c r="C8" s="650"/>
      <c r="D8" s="650"/>
      <c r="E8" s="82">
        <v>144987.44</v>
      </c>
      <c r="F8" s="83">
        <v>117985.44</v>
      </c>
      <c r="G8" s="82">
        <v>156388.22</v>
      </c>
      <c r="H8" s="83">
        <v>138344.59</v>
      </c>
      <c r="I8" s="82">
        <v>177778.39</v>
      </c>
      <c r="J8" s="322">
        <v>155557.73000000001</v>
      </c>
      <c r="K8" s="456"/>
      <c r="L8" s="456"/>
    </row>
    <row r="9" spans="1:15" ht="24.75" customHeight="1" x14ac:dyDescent="0.2">
      <c r="A9" s="649" t="s">
        <v>93</v>
      </c>
      <c r="B9" s="650"/>
      <c r="C9" s="650"/>
      <c r="D9" s="650"/>
      <c r="E9" s="82">
        <v>176557.6</v>
      </c>
      <c r="F9" s="83">
        <v>141557.6</v>
      </c>
      <c r="G9" s="82">
        <v>96881.35</v>
      </c>
      <c r="H9" s="83">
        <v>96881.35</v>
      </c>
      <c r="I9" s="82">
        <v>458751.18</v>
      </c>
      <c r="J9" s="322">
        <v>89770.42</v>
      </c>
      <c r="K9" s="456"/>
      <c r="L9" s="457"/>
    </row>
    <row r="10" spans="1:15" ht="24.75" customHeight="1" x14ac:dyDescent="0.2">
      <c r="A10" s="649" t="s">
        <v>94</v>
      </c>
      <c r="B10" s="650"/>
      <c r="C10" s="650"/>
      <c r="D10" s="650"/>
      <c r="E10" s="82">
        <v>0</v>
      </c>
      <c r="F10" s="83">
        <v>0</v>
      </c>
      <c r="G10" s="82">
        <v>150000</v>
      </c>
      <c r="H10" s="83">
        <v>0</v>
      </c>
      <c r="I10" s="82">
        <v>0</v>
      </c>
      <c r="J10" s="322">
        <v>0</v>
      </c>
      <c r="K10" s="458"/>
      <c r="L10" s="459"/>
    </row>
    <row r="11" spans="1:15" ht="24.75" customHeight="1" x14ac:dyDescent="0.2">
      <c r="A11" s="649" t="s">
        <v>95</v>
      </c>
      <c r="B11" s="650"/>
      <c r="C11" s="650"/>
      <c r="D11" s="650"/>
      <c r="E11" s="82">
        <v>116010.37</v>
      </c>
      <c r="F11" s="83">
        <v>0</v>
      </c>
      <c r="G11" s="82">
        <v>129426.91</v>
      </c>
      <c r="H11" s="83">
        <v>109851.86</v>
      </c>
      <c r="I11" s="82">
        <v>134073.4</v>
      </c>
      <c r="J11" s="322">
        <v>126808.49</v>
      </c>
      <c r="K11" s="456"/>
      <c r="L11" s="457"/>
    </row>
    <row r="12" spans="1:15" ht="24.75" customHeight="1" thickBot="1" x14ac:dyDescent="0.25">
      <c r="A12" s="673" t="s">
        <v>391</v>
      </c>
      <c r="B12" s="674"/>
      <c r="C12" s="674"/>
      <c r="D12" s="674"/>
      <c r="E12" s="213">
        <v>1360045.92</v>
      </c>
      <c r="F12" s="213">
        <f t="shared" ref="F12" si="0">SUM(F6:F11)</f>
        <v>860321.54999999993</v>
      </c>
      <c r="G12" s="213">
        <v>1490703.6300000001</v>
      </c>
      <c r="H12" s="213">
        <v>948860.34</v>
      </c>
      <c r="I12" s="213">
        <v>1341480.0199999998</v>
      </c>
      <c r="J12" s="213">
        <v>812810.28</v>
      </c>
      <c r="K12" s="460"/>
      <c r="L12" s="460"/>
    </row>
    <row r="13" spans="1:15" ht="14.25" customHeight="1" thickBot="1" x14ac:dyDescent="0.25">
      <c r="A13" s="214"/>
      <c r="B13" s="215"/>
      <c r="C13" s="215"/>
      <c r="D13" s="215"/>
      <c r="E13" s="215"/>
      <c r="F13" s="215"/>
      <c r="G13" s="215"/>
      <c r="H13" s="215"/>
      <c r="I13" s="215"/>
      <c r="J13" s="215"/>
      <c r="K13" s="215"/>
      <c r="L13" s="216"/>
    </row>
    <row r="14" spans="1:15" s="6" customFormat="1" ht="15" customHeight="1" x14ac:dyDescent="0.2">
      <c r="A14" s="670" t="s">
        <v>96</v>
      </c>
      <c r="B14" s="671"/>
      <c r="C14" s="671"/>
      <c r="D14" s="671"/>
      <c r="E14" s="671"/>
      <c r="F14" s="671"/>
      <c r="G14" s="671"/>
      <c r="H14" s="671"/>
      <c r="I14" s="671"/>
      <c r="J14" s="671"/>
      <c r="K14" s="671"/>
      <c r="L14" s="672"/>
      <c r="M14" s="465"/>
    </row>
    <row r="15" spans="1:15" s="6" customFormat="1" ht="15" customHeight="1" x14ac:dyDescent="0.2">
      <c r="A15" s="652" t="s">
        <v>70</v>
      </c>
      <c r="B15" s="653"/>
      <c r="C15" s="653"/>
      <c r="D15" s="653"/>
      <c r="E15" s="651">
        <v>2010</v>
      </c>
      <c r="F15" s="662"/>
      <c r="G15" s="651">
        <v>2011</v>
      </c>
      <c r="H15" s="662"/>
      <c r="I15" s="651">
        <v>2012</v>
      </c>
      <c r="J15" s="662"/>
      <c r="K15" s="651">
        <v>2013</v>
      </c>
      <c r="L15" s="667"/>
    </row>
    <row r="16" spans="1:15" ht="12.75" customHeight="1" x14ac:dyDescent="0.2">
      <c r="A16" s="617"/>
      <c r="B16" s="614"/>
      <c r="C16" s="653"/>
      <c r="D16" s="653"/>
      <c r="E16" s="209" t="s">
        <v>97</v>
      </c>
      <c r="F16" s="210" t="s">
        <v>98</v>
      </c>
      <c r="G16" s="209" t="s">
        <v>97</v>
      </c>
      <c r="H16" s="210" t="s">
        <v>98</v>
      </c>
      <c r="I16" s="209" t="s">
        <v>97</v>
      </c>
      <c r="J16" s="210" t="s">
        <v>98</v>
      </c>
      <c r="K16" s="209" t="s">
        <v>97</v>
      </c>
      <c r="L16" s="211" t="s">
        <v>98</v>
      </c>
    </row>
    <row r="17" spans="1:12" ht="24.75" customHeight="1" x14ac:dyDescent="0.2">
      <c r="A17" s="669" t="s">
        <v>99</v>
      </c>
      <c r="B17" s="642"/>
      <c r="C17" s="642"/>
      <c r="D17" s="642"/>
      <c r="E17" s="82">
        <v>1042659.1</v>
      </c>
      <c r="F17" s="82">
        <v>758381.54</v>
      </c>
      <c r="G17" s="82">
        <v>1041004.47</v>
      </c>
      <c r="H17" s="82">
        <v>739111.56</v>
      </c>
      <c r="I17" s="82">
        <v>1029885.79</v>
      </c>
      <c r="J17" s="322">
        <v>653417.41</v>
      </c>
      <c r="K17" s="456"/>
      <c r="L17" s="457"/>
    </row>
    <row r="18" spans="1:12" ht="24.75" customHeight="1" x14ac:dyDescent="0.2">
      <c r="A18" s="669" t="s">
        <v>100</v>
      </c>
      <c r="B18" s="642"/>
      <c r="C18" s="642"/>
      <c r="D18" s="642"/>
      <c r="E18" s="82">
        <v>114032.93</v>
      </c>
      <c r="F18" s="82">
        <v>57180.13</v>
      </c>
      <c r="G18" s="82">
        <v>255457.62</v>
      </c>
      <c r="H18" s="82">
        <v>10418.120000000001</v>
      </c>
      <c r="I18" s="82">
        <v>502990.41</v>
      </c>
      <c r="J18" s="322">
        <v>24380.17</v>
      </c>
      <c r="K18" s="456"/>
      <c r="L18" s="457"/>
    </row>
    <row r="19" spans="1:12" ht="24.75" customHeight="1" x14ac:dyDescent="0.2">
      <c r="A19" s="669" t="s">
        <v>101</v>
      </c>
      <c r="B19" s="642"/>
      <c r="C19" s="642"/>
      <c r="D19" s="642"/>
      <c r="E19" s="82">
        <v>89444.88</v>
      </c>
      <c r="F19" s="82">
        <v>89444.88</v>
      </c>
      <c r="G19" s="82">
        <v>91553.3</v>
      </c>
      <c r="H19" s="82">
        <v>91553.3</v>
      </c>
      <c r="I19" s="82">
        <v>100101</v>
      </c>
      <c r="J19" s="322">
        <v>100101</v>
      </c>
      <c r="K19" s="456"/>
      <c r="L19" s="456"/>
    </row>
    <row r="20" spans="1:12" ht="24.75" customHeight="1" x14ac:dyDescent="0.2">
      <c r="A20" s="669" t="s">
        <v>102</v>
      </c>
      <c r="B20" s="642"/>
      <c r="C20" s="642"/>
      <c r="D20" s="642"/>
      <c r="E20" s="82">
        <v>115537.33</v>
      </c>
      <c r="F20" s="82">
        <v>98834.44</v>
      </c>
      <c r="G20" s="82">
        <v>129426.91</v>
      </c>
      <c r="H20" s="82">
        <v>103870.54</v>
      </c>
      <c r="I20" s="82">
        <v>134073.4</v>
      </c>
      <c r="J20" s="322">
        <v>114137.24</v>
      </c>
      <c r="K20" s="456"/>
      <c r="L20" s="457"/>
    </row>
    <row r="21" spans="1:12" s="6" customFormat="1" ht="24.75" customHeight="1" thickBot="1" x14ac:dyDescent="0.25">
      <c r="A21" s="673" t="s">
        <v>103</v>
      </c>
      <c r="B21" s="674"/>
      <c r="C21" s="674"/>
      <c r="D21" s="674"/>
      <c r="E21" s="213">
        <v>1361674.2400000002</v>
      </c>
      <c r="F21" s="213">
        <v>1003840.99</v>
      </c>
      <c r="G21" s="213">
        <v>1517442.2999999998</v>
      </c>
      <c r="H21" s="213">
        <v>944953.52000000014</v>
      </c>
      <c r="I21" s="213">
        <v>1767050.5999999999</v>
      </c>
      <c r="J21" s="323">
        <v>892035.82000000007</v>
      </c>
      <c r="K21" s="460"/>
      <c r="L21" s="461"/>
    </row>
    <row r="22" spans="1:12" ht="14.25" customHeight="1" thickBot="1" x14ac:dyDescent="0.25">
      <c r="A22" s="214"/>
      <c r="B22" s="215"/>
      <c r="C22" s="215"/>
      <c r="D22" s="215"/>
      <c r="E22" s="215"/>
      <c r="F22" s="215"/>
      <c r="G22" s="215"/>
      <c r="H22" s="215"/>
      <c r="I22" s="215"/>
      <c r="J22" s="215"/>
      <c r="K22" s="215"/>
      <c r="L22" s="216"/>
    </row>
    <row r="23" spans="1:12" s="6" customFormat="1" ht="14.25" customHeight="1" x14ac:dyDescent="0.2">
      <c r="A23" s="670" t="s">
        <v>104</v>
      </c>
      <c r="B23" s="671"/>
      <c r="C23" s="671"/>
      <c r="D23" s="671"/>
      <c r="E23" s="671"/>
      <c r="F23" s="671"/>
      <c r="G23" s="671"/>
      <c r="H23" s="671"/>
      <c r="I23" s="671"/>
      <c r="J23" s="671"/>
      <c r="K23" s="671"/>
      <c r="L23" s="672"/>
    </row>
    <row r="24" spans="1:12" s="6" customFormat="1" ht="14.25" customHeight="1" x14ac:dyDescent="0.2">
      <c r="A24" s="652" t="s">
        <v>105</v>
      </c>
      <c r="B24" s="653" t="s">
        <v>106</v>
      </c>
      <c r="C24" s="653"/>
      <c r="D24" s="653"/>
      <c r="E24" s="618">
        <f>$L$1-3</f>
        <v>2010</v>
      </c>
      <c r="F24" s="618"/>
      <c r="G24" s="618">
        <f>$L$1-2</f>
        <v>2011</v>
      </c>
      <c r="H24" s="618"/>
      <c r="I24" s="618">
        <f>$L$1-1</f>
        <v>2012</v>
      </c>
      <c r="J24" s="618"/>
      <c r="K24" s="618">
        <f>$L$1</f>
        <v>2013</v>
      </c>
      <c r="L24" s="619"/>
    </row>
    <row r="25" spans="1:12" ht="14.25" customHeight="1" x14ac:dyDescent="0.2">
      <c r="A25" s="652"/>
      <c r="B25" s="653"/>
      <c r="C25" s="653"/>
      <c r="D25" s="653"/>
      <c r="E25" s="475" t="s">
        <v>107</v>
      </c>
      <c r="F25" s="475" t="s">
        <v>108</v>
      </c>
      <c r="G25" s="475" t="s">
        <v>107</v>
      </c>
      <c r="H25" s="475" t="s">
        <v>108</v>
      </c>
      <c r="I25" s="475" t="s">
        <v>107</v>
      </c>
      <c r="J25" s="475" t="s">
        <v>108</v>
      </c>
      <c r="K25" s="475" t="s">
        <v>107</v>
      </c>
      <c r="L25" s="464" t="s">
        <v>108</v>
      </c>
    </row>
    <row r="26" spans="1:12" ht="14.25" customHeight="1" x14ac:dyDescent="0.2">
      <c r="A26" s="81">
        <v>1</v>
      </c>
      <c r="B26" s="642" t="s">
        <v>109</v>
      </c>
      <c r="C26" s="642"/>
      <c r="D26" s="642"/>
      <c r="E26" s="82">
        <v>527282.96</v>
      </c>
      <c r="F26" s="82">
        <v>450162.05</v>
      </c>
      <c r="G26" s="82">
        <v>102959.99</v>
      </c>
      <c r="H26" s="322">
        <v>32139.18</v>
      </c>
      <c r="I26" s="82">
        <v>66083.289999999994</v>
      </c>
      <c r="J26" s="322">
        <v>310264.46000000002</v>
      </c>
      <c r="K26" s="456"/>
      <c r="L26" s="457"/>
    </row>
    <row r="27" spans="1:12" ht="14.25" customHeight="1" x14ac:dyDescent="0.2">
      <c r="A27" s="81">
        <v>2</v>
      </c>
      <c r="B27" s="642" t="s">
        <v>110</v>
      </c>
      <c r="C27" s="642"/>
      <c r="D27" s="642"/>
      <c r="E27" s="82">
        <v>33315.25</v>
      </c>
      <c r="F27" s="82">
        <v>11326.76</v>
      </c>
      <c r="G27" s="82">
        <v>11686.09</v>
      </c>
      <c r="H27" s="322">
        <v>8799.2900000000009</v>
      </c>
      <c r="I27" s="82">
        <v>15428.57</v>
      </c>
      <c r="J27" s="322">
        <v>6304.97</v>
      </c>
      <c r="K27" s="456"/>
      <c r="L27" s="457"/>
    </row>
    <row r="28" spans="1:12" ht="14.25" customHeight="1" x14ac:dyDescent="0.2">
      <c r="A28" s="81">
        <v>3</v>
      </c>
      <c r="B28" s="642" t="s">
        <v>111</v>
      </c>
      <c r="C28" s="642"/>
      <c r="D28" s="642"/>
      <c r="E28" s="82">
        <v>13030.86</v>
      </c>
      <c r="F28" s="82">
        <v>7709.68</v>
      </c>
      <c r="G28" s="82">
        <v>28733.32</v>
      </c>
      <c r="H28" s="322">
        <v>8469.42</v>
      </c>
      <c r="I28" s="82">
        <v>3493.27</v>
      </c>
      <c r="J28" s="322">
        <v>33273.589999999997</v>
      </c>
      <c r="K28" s="456"/>
      <c r="L28" s="457"/>
    </row>
    <row r="29" spans="1:12" ht="14.25" customHeight="1" x14ac:dyDescent="0.2">
      <c r="A29" s="81">
        <v>4</v>
      </c>
      <c r="B29" s="642" t="s">
        <v>112</v>
      </c>
      <c r="C29" s="642"/>
      <c r="D29" s="642"/>
      <c r="E29" s="82">
        <v>177080.4</v>
      </c>
      <c r="F29" s="82">
        <v>158838.79999999999</v>
      </c>
      <c r="G29" s="82">
        <v>10650</v>
      </c>
      <c r="H29" s="322">
        <v>42591.6</v>
      </c>
      <c r="I29" s="82">
        <v>10650</v>
      </c>
      <c r="J29" s="322">
        <v>0</v>
      </c>
      <c r="K29" s="456"/>
      <c r="L29" s="457"/>
    </row>
    <row r="30" spans="1:12" ht="14.25" customHeight="1" x14ac:dyDescent="0.2">
      <c r="A30" s="81">
        <v>5</v>
      </c>
      <c r="B30" s="642" t="s">
        <v>113</v>
      </c>
      <c r="C30" s="642"/>
      <c r="D30" s="642"/>
      <c r="E30" s="82">
        <v>18564.79</v>
      </c>
      <c r="F30" s="82">
        <v>0</v>
      </c>
      <c r="G30" s="82">
        <v>18564.79</v>
      </c>
      <c r="H30" s="322">
        <v>0</v>
      </c>
      <c r="I30" s="82">
        <v>18564.79</v>
      </c>
      <c r="J30" s="322">
        <v>150000</v>
      </c>
      <c r="K30" s="456"/>
      <c r="L30" s="457"/>
    </row>
    <row r="31" spans="1:12" ht="14.25" customHeight="1" x14ac:dyDescent="0.2">
      <c r="A31" s="81">
        <v>6</v>
      </c>
      <c r="B31" s="642" t="s">
        <v>114</v>
      </c>
      <c r="C31" s="642"/>
      <c r="D31" s="642"/>
      <c r="E31" s="82">
        <v>16174.29</v>
      </c>
      <c r="F31" s="82">
        <v>10018.790000000001</v>
      </c>
      <c r="G31" s="82">
        <v>0</v>
      </c>
      <c r="H31" s="322">
        <v>2000</v>
      </c>
      <c r="I31" s="82">
        <v>2803.6</v>
      </c>
      <c r="J31" s="322">
        <v>17306.3</v>
      </c>
      <c r="K31" s="456"/>
      <c r="L31" s="457"/>
    </row>
    <row r="32" spans="1:12" s="6" customFormat="1" ht="14.25" customHeight="1" x14ac:dyDescent="0.2">
      <c r="A32" s="675" t="s">
        <v>115</v>
      </c>
      <c r="B32" s="676"/>
      <c r="C32" s="676"/>
      <c r="D32" s="676"/>
      <c r="E32" s="217">
        <v>785448.55</v>
      </c>
      <c r="F32" s="217">
        <v>638056.08000000007</v>
      </c>
      <c r="G32" s="217">
        <f t="shared" ref="G32:L32" si="1">SUM(G26:G31)</f>
        <v>172594.19</v>
      </c>
      <c r="H32" s="217">
        <f t="shared" si="1"/>
        <v>93999.489999999991</v>
      </c>
      <c r="I32" s="217">
        <f t="shared" si="1"/>
        <v>117023.51999999999</v>
      </c>
      <c r="J32" s="324">
        <f t="shared" si="1"/>
        <v>517149.32</v>
      </c>
      <c r="K32" s="462">
        <f t="shared" si="1"/>
        <v>0</v>
      </c>
      <c r="L32" s="463">
        <f t="shared" si="1"/>
        <v>0</v>
      </c>
    </row>
    <row r="33" spans="1:12" ht="14.25" customHeight="1" x14ac:dyDescent="0.2">
      <c r="A33" s="652" t="s">
        <v>105</v>
      </c>
      <c r="B33" s="653" t="s">
        <v>116</v>
      </c>
      <c r="C33" s="653"/>
      <c r="D33" s="653"/>
      <c r="E33" s="651">
        <f>$L$1-3</f>
        <v>2010</v>
      </c>
      <c r="F33" s="662"/>
      <c r="G33" s="651">
        <f>$L$1-2</f>
        <v>2011</v>
      </c>
      <c r="H33" s="662"/>
      <c r="I33" s="618">
        <f>$L$1-1</f>
        <v>2012</v>
      </c>
      <c r="J33" s="651"/>
      <c r="K33" s="618">
        <f>$L$1</f>
        <v>2013</v>
      </c>
      <c r="L33" s="651"/>
    </row>
    <row r="34" spans="1:12" ht="14.25" customHeight="1" x14ac:dyDescent="0.2">
      <c r="A34" s="652"/>
      <c r="B34" s="653"/>
      <c r="C34" s="653"/>
      <c r="D34" s="653"/>
      <c r="E34" s="475" t="s">
        <v>107</v>
      </c>
      <c r="F34" s="475" t="s">
        <v>117</v>
      </c>
      <c r="G34" s="475" t="s">
        <v>107</v>
      </c>
      <c r="H34" s="475" t="s">
        <v>117</v>
      </c>
      <c r="I34" s="475" t="s">
        <v>118</v>
      </c>
      <c r="J34" s="476" t="s">
        <v>117</v>
      </c>
      <c r="K34" s="475" t="s">
        <v>118</v>
      </c>
      <c r="L34" s="476" t="s">
        <v>117</v>
      </c>
    </row>
    <row r="35" spans="1:12" ht="14.25" customHeight="1" x14ac:dyDescent="0.2">
      <c r="A35" s="81">
        <v>1</v>
      </c>
      <c r="B35" s="642" t="s">
        <v>119</v>
      </c>
      <c r="C35" s="642"/>
      <c r="D35" s="642"/>
      <c r="E35" s="82">
        <v>389864.17</v>
      </c>
      <c r="F35" s="82">
        <v>342280.58</v>
      </c>
      <c r="G35" s="82">
        <v>33670.76</v>
      </c>
      <c r="H35" s="82">
        <v>268024.89</v>
      </c>
      <c r="I35" s="456">
        <v>66083.289999999994</v>
      </c>
      <c r="J35" s="457">
        <v>310264.46000000002</v>
      </c>
      <c r="K35" s="456"/>
      <c r="L35" s="457"/>
    </row>
    <row r="36" spans="1:12" ht="14.25" customHeight="1" x14ac:dyDescent="0.2">
      <c r="A36" s="81">
        <v>2</v>
      </c>
      <c r="B36" s="642" t="s">
        <v>120</v>
      </c>
      <c r="C36" s="642"/>
      <c r="D36" s="642"/>
      <c r="E36" s="82">
        <v>396707.89</v>
      </c>
      <c r="F36" s="82">
        <v>281757.03000000003</v>
      </c>
      <c r="G36" s="82">
        <v>59444.79</v>
      </c>
      <c r="H36" s="82">
        <v>165868.93</v>
      </c>
      <c r="I36" s="456">
        <v>15428.57</v>
      </c>
      <c r="J36" s="457">
        <v>6304.97</v>
      </c>
      <c r="K36" s="456"/>
      <c r="L36" s="457"/>
    </row>
    <row r="37" spans="1:12" ht="14.25" customHeight="1" x14ac:dyDescent="0.2">
      <c r="A37" s="81">
        <v>3</v>
      </c>
      <c r="B37" s="642" t="s">
        <v>121</v>
      </c>
      <c r="C37" s="642"/>
      <c r="D37" s="642"/>
      <c r="E37" s="82">
        <v>0</v>
      </c>
      <c r="F37" s="82">
        <v>0</v>
      </c>
      <c r="G37" s="82">
        <v>0</v>
      </c>
      <c r="H37" s="82">
        <v>91553.3</v>
      </c>
      <c r="I37" s="456">
        <v>0</v>
      </c>
      <c r="J37" s="457">
        <v>0</v>
      </c>
      <c r="K37" s="456"/>
      <c r="L37" s="457"/>
    </row>
    <row r="38" spans="1:12" ht="14.25" customHeight="1" x14ac:dyDescent="0.2">
      <c r="A38" s="81">
        <v>4</v>
      </c>
      <c r="B38" s="642" t="s">
        <v>114</v>
      </c>
      <c r="C38" s="642"/>
      <c r="D38" s="642"/>
      <c r="E38" s="82">
        <v>5474.83</v>
      </c>
      <c r="F38" s="82">
        <v>0</v>
      </c>
      <c r="G38" s="82">
        <v>1872</v>
      </c>
      <c r="H38" s="82">
        <v>13221.3</v>
      </c>
      <c r="I38" s="456">
        <v>4675.6099999999997</v>
      </c>
      <c r="J38" s="457">
        <v>21141.48</v>
      </c>
      <c r="K38" s="456"/>
      <c r="L38" s="457"/>
    </row>
    <row r="39" spans="1:12" s="6" customFormat="1" ht="14.25" customHeight="1" thickBot="1" x14ac:dyDescent="0.25">
      <c r="A39" s="673" t="s">
        <v>122</v>
      </c>
      <c r="B39" s="674"/>
      <c r="C39" s="674"/>
      <c r="D39" s="674"/>
      <c r="E39" s="213">
        <f t="shared" ref="E39:L39" si="2">SUM(E35:E38)</f>
        <v>792046.89</v>
      </c>
      <c r="F39" s="213">
        <f t="shared" si="2"/>
        <v>624037.6100000001</v>
      </c>
      <c r="G39" s="213">
        <f t="shared" si="2"/>
        <v>94987.55</v>
      </c>
      <c r="H39" s="213">
        <f t="shared" si="2"/>
        <v>538668.42000000004</v>
      </c>
      <c r="I39" s="213">
        <f t="shared" si="2"/>
        <v>86187.469999999987</v>
      </c>
      <c r="J39" s="323">
        <f t="shared" si="2"/>
        <v>337710.91</v>
      </c>
      <c r="K39" s="460">
        <f t="shared" si="2"/>
        <v>0</v>
      </c>
      <c r="L39" s="461">
        <f t="shared" si="2"/>
        <v>0</v>
      </c>
    </row>
    <row r="40" spans="1:12" ht="14.25" customHeight="1" thickBot="1" x14ac:dyDescent="0.25">
      <c r="A40" s="214"/>
      <c r="B40" s="215"/>
      <c r="C40" s="215"/>
      <c r="D40" s="215"/>
      <c r="E40" s="215"/>
      <c r="F40" s="215"/>
      <c r="G40" s="215"/>
      <c r="H40" s="215"/>
      <c r="I40" s="215"/>
      <c r="J40" s="215"/>
      <c r="K40" s="215"/>
      <c r="L40" s="216"/>
    </row>
    <row r="41" spans="1:12" ht="15.75" customHeight="1" x14ac:dyDescent="0.2">
      <c r="A41" s="670" t="s">
        <v>432</v>
      </c>
      <c r="B41" s="671"/>
      <c r="C41" s="671"/>
      <c r="D41" s="671"/>
      <c r="E41" s="671"/>
      <c r="F41" s="671"/>
      <c r="G41" s="671"/>
      <c r="H41" s="671"/>
      <c r="I41" s="671"/>
      <c r="J41" s="671"/>
      <c r="K41" s="671"/>
      <c r="L41" s="672"/>
    </row>
    <row r="42" spans="1:12" s="6" customFormat="1" ht="15.75" customHeight="1" x14ac:dyDescent="0.2">
      <c r="A42" s="611" t="s">
        <v>6</v>
      </c>
      <c r="B42" s="612"/>
      <c r="C42" s="612"/>
      <c r="D42" s="612"/>
      <c r="E42" s="618">
        <f>$L$1-3</f>
        <v>2010</v>
      </c>
      <c r="F42" s="618"/>
      <c r="G42" s="618">
        <f>$L$1-2</f>
        <v>2011</v>
      </c>
      <c r="H42" s="618"/>
      <c r="I42" s="618">
        <f>$L$1-1</f>
        <v>2012</v>
      </c>
      <c r="J42" s="618"/>
      <c r="K42" s="618">
        <f>$L$1</f>
        <v>2013</v>
      </c>
      <c r="L42" s="619"/>
    </row>
    <row r="43" spans="1:12" ht="24" customHeight="1" x14ac:dyDescent="0.2">
      <c r="A43" s="649" t="s">
        <v>123</v>
      </c>
      <c r="B43" s="650"/>
      <c r="C43" s="650"/>
      <c r="D43" s="650"/>
      <c r="E43" s="646">
        <v>354038.03</v>
      </c>
      <c r="F43" s="647"/>
      <c r="G43" s="646">
        <v>31265.47</v>
      </c>
      <c r="H43" s="647"/>
      <c r="I43" s="648">
        <v>32715.96</v>
      </c>
      <c r="J43" s="646"/>
      <c r="K43" s="654"/>
      <c r="L43" s="655"/>
    </row>
    <row r="44" spans="1:12" ht="24.75" customHeight="1" x14ac:dyDescent="0.2">
      <c r="A44" s="649" t="s">
        <v>124</v>
      </c>
      <c r="B44" s="650"/>
      <c r="C44" s="650"/>
      <c r="D44" s="650"/>
      <c r="E44" s="646">
        <v>42049.08</v>
      </c>
      <c r="F44" s="647"/>
      <c r="G44" s="646">
        <v>39219.449999999997</v>
      </c>
      <c r="H44" s="647"/>
      <c r="I44" s="648">
        <v>44255.38</v>
      </c>
      <c r="J44" s="646"/>
      <c r="K44" s="654"/>
      <c r="L44" s="655"/>
    </row>
    <row r="45" spans="1:12" ht="24.75" customHeight="1" x14ac:dyDescent="0.2">
      <c r="A45" s="649" t="s">
        <v>125</v>
      </c>
      <c r="B45" s="650"/>
      <c r="C45" s="650"/>
      <c r="D45" s="650"/>
      <c r="E45" s="646">
        <v>318781.51</v>
      </c>
      <c r="F45" s="647"/>
      <c r="G45" s="646">
        <v>318838.61</v>
      </c>
      <c r="H45" s="647"/>
      <c r="I45" s="648">
        <v>307878.65999999997</v>
      </c>
      <c r="J45" s="646"/>
      <c r="K45" s="654"/>
      <c r="L45" s="655"/>
    </row>
    <row r="46" spans="1:12" ht="24" customHeight="1" x14ac:dyDescent="0.2">
      <c r="A46" s="649" t="s">
        <v>126</v>
      </c>
      <c r="B46" s="650"/>
      <c r="C46" s="650"/>
      <c r="D46" s="650"/>
      <c r="E46" s="646">
        <v>89444.88</v>
      </c>
      <c r="F46" s="647"/>
      <c r="G46" s="646">
        <v>91553.3</v>
      </c>
      <c r="H46" s="647"/>
      <c r="I46" s="648">
        <v>100101</v>
      </c>
      <c r="J46" s="646"/>
      <c r="K46" s="654"/>
      <c r="L46" s="655"/>
    </row>
    <row r="47" spans="1:12" ht="22.5" customHeight="1" thickBot="1" x14ac:dyDescent="0.25">
      <c r="A47" s="643" t="s">
        <v>127</v>
      </c>
      <c r="B47" s="644"/>
      <c r="C47" s="644"/>
      <c r="D47" s="644"/>
      <c r="E47" s="645"/>
      <c r="F47" s="645"/>
      <c r="G47" s="645"/>
      <c r="H47" s="645"/>
      <c r="I47" s="645"/>
      <c r="J47" s="645"/>
      <c r="K47" s="645"/>
      <c r="L47" s="656"/>
    </row>
    <row r="48" spans="1:12" ht="12.75" customHeight="1" thickBot="1" x14ac:dyDescent="0.25">
      <c r="A48" s="124"/>
      <c r="B48" s="125"/>
      <c r="C48" s="125"/>
      <c r="D48" s="125"/>
      <c r="E48" s="125"/>
      <c r="F48" s="125"/>
      <c r="G48" s="125"/>
      <c r="H48" s="125"/>
      <c r="I48" s="125"/>
      <c r="J48" s="125"/>
      <c r="K48" s="125"/>
      <c r="L48" s="128"/>
    </row>
    <row r="49" spans="1:12" x14ac:dyDescent="0.2">
      <c r="A49" s="639" t="s">
        <v>68</v>
      </c>
      <c r="B49" s="640"/>
      <c r="C49" s="640"/>
      <c r="D49" s="640"/>
      <c r="E49" s="640"/>
      <c r="F49" s="640"/>
      <c r="G49" s="640"/>
      <c r="H49" s="640"/>
      <c r="I49" s="640"/>
      <c r="J49" s="640"/>
      <c r="K49" s="640"/>
      <c r="L49" s="641"/>
    </row>
    <row r="50" spans="1:12" ht="15.75" customHeight="1" x14ac:dyDescent="0.2">
      <c r="A50" s="628" t="s">
        <v>128</v>
      </c>
      <c r="B50" s="629"/>
      <c r="C50" s="629"/>
      <c r="D50" s="629"/>
      <c r="E50" s="629"/>
      <c r="F50" s="629"/>
      <c r="G50" s="629"/>
      <c r="H50" s="629"/>
      <c r="I50" s="629"/>
      <c r="J50" s="629"/>
      <c r="K50" s="629"/>
      <c r="L50" s="630"/>
    </row>
    <row r="51" spans="1:12" s="6" customFormat="1" x14ac:dyDescent="0.2">
      <c r="A51" s="611" t="s">
        <v>6</v>
      </c>
      <c r="B51" s="612"/>
      <c r="C51" s="612"/>
      <c r="D51" s="612"/>
      <c r="E51" s="618">
        <f>$L$1-3</f>
        <v>2010</v>
      </c>
      <c r="F51" s="618"/>
      <c r="G51" s="618">
        <f>$L$1-2</f>
        <v>2011</v>
      </c>
      <c r="H51" s="618"/>
      <c r="I51" s="618">
        <f>$L$1-1</f>
        <v>2012</v>
      </c>
      <c r="J51" s="618"/>
      <c r="K51" s="618">
        <f>$L$1</f>
        <v>2013</v>
      </c>
      <c r="L51" s="619"/>
    </row>
    <row r="52" spans="1:12" ht="12.75" customHeight="1" x14ac:dyDescent="0.2">
      <c r="A52" s="615" t="s">
        <v>129</v>
      </c>
      <c r="B52" s="616"/>
      <c r="C52" s="616"/>
      <c r="D52" s="616"/>
      <c r="E52" s="633">
        <f>(E6+E8)/SUM(E6:E8)</f>
        <v>0.64721781841020698</v>
      </c>
      <c r="F52" s="634"/>
      <c r="G52" s="633">
        <f>(G6+G8)/SUM(G6:G8)</f>
        <v>0.94013591424020349</v>
      </c>
      <c r="H52" s="634"/>
      <c r="I52" s="633">
        <f>(I6+I8)/SUM(I6:I8)</f>
        <v>0.95630037764769338</v>
      </c>
      <c r="J52" s="634"/>
      <c r="K52" s="610" t="e">
        <f>(K6+K8)/SUM(K6:K8)</f>
        <v>#DIV/0!</v>
      </c>
      <c r="L52" s="610"/>
    </row>
    <row r="53" spans="1:12" ht="12.75" customHeight="1" x14ac:dyDescent="0.2">
      <c r="A53" s="613" t="s">
        <v>130</v>
      </c>
      <c r="B53" s="614"/>
      <c r="C53" s="614"/>
      <c r="D53" s="614"/>
      <c r="E53" s="635"/>
      <c r="F53" s="636"/>
      <c r="G53" s="635"/>
      <c r="H53" s="636"/>
      <c r="I53" s="635"/>
      <c r="J53" s="636"/>
      <c r="K53" s="610"/>
      <c r="L53" s="610"/>
    </row>
    <row r="54" spans="1:12" ht="12.75" customHeight="1" x14ac:dyDescent="0.2">
      <c r="A54" s="617" t="s">
        <v>131</v>
      </c>
      <c r="B54" s="614"/>
      <c r="C54" s="614"/>
      <c r="D54" s="614"/>
      <c r="E54" s="637"/>
      <c r="F54" s="638"/>
      <c r="G54" s="637"/>
      <c r="H54" s="638"/>
      <c r="I54" s="637"/>
      <c r="J54" s="638"/>
      <c r="K54" s="610"/>
      <c r="L54" s="610"/>
    </row>
    <row r="55" spans="1:12" ht="12.75" customHeight="1" x14ac:dyDescent="0.2">
      <c r="A55" s="615" t="s">
        <v>132</v>
      </c>
      <c r="B55" s="616"/>
      <c r="C55" s="616"/>
      <c r="D55" s="616"/>
      <c r="E55" s="633">
        <f>E6/SUM(E6:E8)</f>
        <v>0.51139539697283687</v>
      </c>
      <c r="F55" s="634"/>
      <c r="G55" s="633">
        <f>G6/SUM(G6:G8)</f>
        <v>0.79980132185940433</v>
      </c>
      <c r="H55" s="634"/>
      <c r="I55" s="633">
        <f>I6/SUM(I6:I8)</f>
        <v>0.71883681229912655</v>
      </c>
      <c r="J55" s="634"/>
      <c r="K55" s="610" t="e">
        <f>K6/SUM(K6:K8)</f>
        <v>#DIV/0!</v>
      </c>
      <c r="L55" s="622"/>
    </row>
    <row r="56" spans="1:12" ht="12.75" customHeight="1" x14ac:dyDescent="0.2">
      <c r="A56" s="613" t="s">
        <v>133</v>
      </c>
      <c r="B56" s="614"/>
      <c r="C56" s="614"/>
      <c r="D56" s="614"/>
      <c r="E56" s="635"/>
      <c r="F56" s="636"/>
      <c r="G56" s="635"/>
      <c r="H56" s="636"/>
      <c r="I56" s="635"/>
      <c r="J56" s="636"/>
      <c r="K56" s="610"/>
      <c r="L56" s="622"/>
    </row>
    <row r="57" spans="1:12" ht="12.75" customHeight="1" x14ac:dyDescent="0.2">
      <c r="A57" s="617" t="s">
        <v>131</v>
      </c>
      <c r="B57" s="614"/>
      <c r="C57" s="614"/>
      <c r="D57" s="614"/>
      <c r="E57" s="637"/>
      <c r="F57" s="638"/>
      <c r="G57" s="637"/>
      <c r="H57" s="638"/>
      <c r="I57" s="637"/>
      <c r="J57" s="638"/>
      <c r="K57" s="610"/>
      <c r="L57" s="622"/>
    </row>
    <row r="58" spans="1:12" ht="12.75" customHeight="1" x14ac:dyDescent="0.2">
      <c r="A58" s="615" t="s">
        <v>134</v>
      </c>
      <c r="B58" s="616"/>
      <c r="C58" s="616"/>
      <c r="D58" s="616"/>
      <c r="E58" s="633">
        <f>E43/SUM(E6:E8)</f>
        <v>0.33165840100022681</v>
      </c>
      <c r="F58" s="634"/>
      <c r="G58" s="633">
        <f>G43/SUM(G6:G8)</f>
        <v>2.8055994166594569E-2</v>
      </c>
      <c r="H58" s="634"/>
      <c r="I58" s="633">
        <f>I43/SUM(I6:I8)</f>
        <v>4.3699622352306691E-2</v>
      </c>
      <c r="J58" s="634"/>
      <c r="K58" s="610" t="e">
        <f>K43/SUM(K6:K8)</f>
        <v>#DIV/0!</v>
      </c>
      <c r="L58" s="622"/>
    </row>
    <row r="59" spans="1:12" ht="12.75" customHeight="1" x14ac:dyDescent="0.2">
      <c r="A59" s="613" t="s">
        <v>135</v>
      </c>
      <c r="B59" s="614"/>
      <c r="C59" s="614"/>
      <c r="D59" s="614"/>
      <c r="E59" s="635"/>
      <c r="F59" s="636"/>
      <c r="G59" s="635"/>
      <c r="H59" s="636"/>
      <c r="I59" s="635"/>
      <c r="J59" s="636"/>
      <c r="K59" s="610"/>
      <c r="L59" s="622"/>
    </row>
    <row r="60" spans="1:12" ht="12.75" customHeight="1" x14ac:dyDescent="0.2">
      <c r="A60" s="617" t="s">
        <v>131</v>
      </c>
      <c r="B60" s="614"/>
      <c r="C60" s="614"/>
      <c r="D60" s="614"/>
      <c r="E60" s="637"/>
      <c r="F60" s="638"/>
      <c r="G60" s="637"/>
      <c r="H60" s="638"/>
      <c r="I60" s="637"/>
      <c r="J60" s="638"/>
      <c r="K60" s="610"/>
      <c r="L60" s="622"/>
    </row>
    <row r="61" spans="1:12" x14ac:dyDescent="0.2">
      <c r="A61" s="628" t="s">
        <v>136</v>
      </c>
      <c r="B61" s="629"/>
      <c r="C61" s="629"/>
      <c r="D61" s="629"/>
      <c r="E61" s="629"/>
      <c r="F61" s="629"/>
      <c r="G61" s="629"/>
      <c r="H61" s="629"/>
      <c r="I61" s="629"/>
      <c r="J61" s="629"/>
      <c r="K61" s="629"/>
      <c r="L61" s="630"/>
    </row>
    <row r="62" spans="1:12" s="6" customFormat="1" x14ac:dyDescent="0.2">
      <c r="A62" s="611" t="s">
        <v>137</v>
      </c>
      <c r="B62" s="612"/>
      <c r="C62" s="612"/>
      <c r="D62" s="612"/>
      <c r="E62" s="618">
        <f>$L$1-3</f>
        <v>2010</v>
      </c>
      <c r="F62" s="618"/>
      <c r="G62" s="618">
        <f>$L$1-2</f>
        <v>2011</v>
      </c>
      <c r="H62" s="618"/>
      <c r="I62" s="618">
        <f>$L$1-1</f>
        <v>2012</v>
      </c>
      <c r="J62" s="618"/>
      <c r="K62" s="618">
        <f>$L$1</f>
        <v>2013</v>
      </c>
      <c r="L62" s="619"/>
    </row>
    <row r="63" spans="1:12" ht="12.75" customHeight="1" x14ac:dyDescent="0.2">
      <c r="A63" s="615" t="s">
        <v>138</v>
      </c>
      <c r="B63" s="616"/>
      <c r="C63" s="616"/>
      <c r="D63" s="616"/>
      <c r="E63" s="623">
        <f>SUM(E44:E46)/SUM(E6:E8)</f>
        <v>0.42181243181650735</v>
      </c>
      <c r="F63" s="623"/>
      <c r="G63" s="623">
        <f>(G44+G45+G46)/SUM(G6:G8)</f>
        <v>0.40345767050342279</v>
      </c>
      <c r="H63" s="623"/>
      <c r="I63" s="623">
        <f>SUM(I44:I46)/SUM(I6:I8)</f>
        <v>0.60406298523657298</v>
      </c>
      <c r="J63" s="623"/>
      <c r="K63" s="610" t="e">
        <f>SUM(K44:K46)/SUM(K6:K8)</f>
        <v>#DIV/0!</v>
      </c>
      <c r="L63" s="622"/>
    </row>
    <row r="64" spans="1:12" ht="12.75" customHeight="1" x14ac:dyDescent="0.2">
      <c r="A64" s="613" t="s">
        <v>139</v>
      </c>
      <c r="B64" s="614"/>
      <c r="C64" s="614"/>
      <c r="D64" s="614"/>
      <c r="E64" s="623"/>
      <c r="F64" s="623"/>
      <c r="G64" s="623"/>
      <c r="H64" s="623"/>
      <c r="I64" s="623"/>
      <c r="J64" s="623"/>
      <c r="K64" s="610"/>
      <c r="L64" s="622"/>
    </row>
    <row r="65" spans="1:12" ht="12.75" customHeight="1" x14ac:dyDescent="0.2">
      <c r="A65" s="617"/>
      <c r="B65" s="614"/>
      <c r="C65" s="614"/>
      <c r="D65" s="614"/>
      <c r="E65" s="623"/>
      <c r="F65" s="623"/>
      <c r="G65" s="623"/>
      <c r="H65" s="623"/>
      <c r="I65" s="623"/>
      <c r="J65" s="623"/>
      <c r="K65" s="610"/>
      <c r="L65" s="622"/>
    </row>
    <row r="66" spans="1:12" ht="12.75" customHeight="1" x14ac:dyDescent="0.2">
      <c r="A66" s="615" t="s">
        <v>140</v>
      </c>
      <c r="B66" s="616"/>
      <c r="C66" s="616"/>
      <c r="D66" s="616"/>
      <c r="E66" s="623">
        <f>E45/SUM(E6:E8)</f>
        <v>0.29863053377355481</v>
      </c>
      <c r="F66" s="623"/>
      <c r="G66" s="623">
        <f>G45/SUM(G6:G8)</f>
        <v>0.28610905840357176</v>
      </c>
      <c r="H66" s="623"/>
      <c r="I66" s="623">
        <f>I45/SUM(I6:I8)</f>
        <v>0.41124213296306239</v>
      </c>
      <c r="J66" s="623"/>
      <c r="K66" s="610" t="e">
        <f>K45/SUM(K6:K8)</f>
        <v>#DIV/0!</v>
      </c>
      <c r="L66" s="622"/>
    </row>
    <row r="67" spans="1:12" ht="12.75" customHeight="1" x14ac:dyDescent="0.2">
      <c r="A67" s="613" t="s">
        <v>141</v>
      </c>
      <c r="B67" s="614"/>
      <c r="C67" s="614"/>
      <c r="D67" s="614"/>
      <c r="E67" s="623"/>
      <c r="F67" s="623"/>
      <c r="G67" s="623"/>
      <c r="H67" s="623"/>
      <c r="I67" s="623"/>
      <c r="J67" s="623"/>
      <c r="K67" s="610"/>
      <c r="L67" s="622"/>
    </row>
    <row r="68" spans="1:12" ht="12.75" customHeight="1" x14ac:dyDescent="0.2">
      <c r="A68" s="617" t="s">
        <v>131</v>
      </c>
      <c r="B68" s="614"/>
      <c r="C68" s="614"/>
      <c r="D68" s="614"/>
      <c r="E68" s="623"/>
      <c r="F68" s="623"/>
      <c r="G68" s="623"/>
      <c r="H68" s="623"/>
      <c r="I68" s="623"/>
      <c r="J68" s="623"/>
      <c r="K68" s="610"/>
      <c r="L68" s="622"/>
    </row>
    <row r="69" spans="1:12" ht="12.75" customHeight="1" x14ac:dyDescent="0.2">
      <c r="A69" s="615" t="s">
        <v>142</v>
      </c>
      <c r="B69" s="616"/>
      <c r="C69" s="616"/>
      <c r="D69" s="616"/>
      <c r="E69" s="623">
        <f>(E44+E46)/SUM(E6:E8)</f>
        <v>0.12318189804295257</v>
      </c>
      <c r="F69" s="623"/>
      <c r="G69" s="623">
        <f>(G44+G46)/SUM(G6:G8)</f>
        <v>0.11734861209985105</v>
      </c>
      <c r="H69" s="623"/>
      <c r="I69" s="623">
        <f>(I44+I46)/SUM(I6:I8)</f>
        <v>0.19282085227351051</v>
      </c>
      <c r="J69" s="623"/>
      <c r="K69" s="610" t="e">
        <f>(K44+K46)/SUM(K6:K8)</f>
        <v>#DIV/0!</v>
      </c>
      <c r="L69" s="622"/>
    </row>
    <row r="70" spans="1:12" ht="12.75" customHeight="1" x14ac:dyDescent="0.2">
      <c r="A70" s="613" t="s">
        <v>143</v>
      </c>
      <c r="B70" s="614"/>
      <c r="C70" s="614"/>
      <c r="D70" s="614"/>
      <c r="E70" s="623"/>
      <c r="F70" s="623"/>
      <c r="G70" s="623"/>
      <c r="H70" s="623"/>
      <c r="I70" s="623"/>
      <c r="J70" s="623"/>
      <c r="K70" s="610"/>
      <c r="L70" s="622"/>
    </row>
    <row r="71" spans="1:12" ht="12.75" customHeight="1" x14ac:dyDescent="0.2">
      <c r="A71" s="617" t="s">
        <v>131</v>
      </c>
      <c r="B71" s="614"/>
      <c r="C71" s="614"/>
      <c r="D71" s="614"/>
      <c r="E71" s="623"/>
      <c r="F71" s="623"/>
      <c r="G71" s="623"/>
      <c r="H71" s="623"/>
      <c r="I71" s="623"/>
      <c r="J71" s="623"/>
      <c r="K71" s="610"/>
      <c r="L71" s="622"/>
    </row>
    <row r="72" spans="1:12" x14ac:dyDescent="0.2">
      <c r="A72" s="628" t="s">
        <v>144</v>
      </c>
      <c r="B72" s="629"/>
      <c r="C72" s="629"/>
      <c r="D72" s="629"/>
      <c r="E72" s="629"/>
      <c r="F72" s="629"/>
      <c r="G72" s="629"/>
      <c r="H72" s="629"/>
      <c r="I72" s="629"/>
      <c r="J72" s="629"/>
      <c r="K72" s="629"/>
      <c r="L72" s="630"/>
    </row>
    <row r="73" spans="1:12" s="6" customFormat="1" x14ac:dyDescent="0.2">
      <c r="A73" s="611" t="s">
        <v>137</v>
      </c>
      <c r="B73" s="612"/>
      <c r="C73" s="612"/>
      <c r="D73" s="612"/>
      <c r="E73" s="618">
        <f>$L$1-3</f>
        <v>2010</v>
      </c>
      <c r="F73" s="618"/>
      <c r="G73" s="618">
        <f>$L$1-2</f>
        <v>2011</v>
      </c>
      <c r="H73" s="618"/>
      <c r="I73" s="618">
        <f>$L$1-1</f>
        <v>2012</v>
      </c>
      <c r="J73" s="618"/>
      <c r="K73" s="618">
        <f>$L$1</f>
        <v>2013</v>
      </c>
      <c r="L73" s="619"/>
    </row>
    <row r="74" spans="1:12" ht="12.75" customHeight="1" x14ac:dyDescent="0.2">
      <c r="A74" s="615" t="s">
        <v>145</v>
      </c>
      <c r="B74" s="616"/>
      <c r="C74" s="616"/>
      <c r="D74" s="616"/>
      <c r="E74" s="624">
        <f>(E6+E8)/Caratteristiche!G5</f>
        <v>457.24073461283916</v>
      </c>
      <c r="F74" s="624"/>
      <c r="G74" s="624">
        <f>(G6+G8)/Caratteristiche!I5</f>
        <v>685.20805101373446</v>
      </c>
      <c r="H74" s="624"/>
      <c r="I74" s="624">
        <f>(I6+I8)/Caratteristiche!K5</f>
        <v>475.39142098273572</v>
      </c>
      <c r="J74" s="624"/>
      <c r="K74" s="620" t="e">
        <f>(K6+K8)/Caratteristiche!M5</f>
        <v>#DIV/0!</v>
      </c>
      <c r="L74" s="620"/>
    </row>
    <row r="75" spans="1:12" ht="12.75" customHeight="1" x14ac:dyDescent="0.2">
      <c r="A75" s="613" t="s">
        <v>130</v>
      </c>
      <c r="B75" s="614"/>
      <c r="C75" s="614"/>
      <c r="D75" s="614"/>
      <c r="E75" s="624"/>
      <c r="F75" s="624"/>
      <c r="G75" s="624"/>
      <c r="H75" s="624"/>
      <c r="I75" s="624"/>
      <c r="J75" s="624"/>
      <c r="K75" s="620"/>
      <c r="L75" s="620"/>
    </row>
    <row r="76" spans="1:12" ht="12.75" customHeight="1" x14ac:dyDescent="0.2">
      <c r="A76" s="617" t="s">
        <v>146</v>
      </c>
      <c r="B76" s="614"/>
      <c r="C76" s="614"/>
      <c r="D76" s="614"/>
      <c r="E76" s="624"/>
      <c r="F76" s="624"/>
      <c r="G76" s="624"/>
      <c r="H76" s="624"/>
      <c r="I76" s="624"/>
      <c r="J76" s="624"/>
      <c r="K76" s="620"/>
      <c r="L76" s="620"/>
    </row>
    <row r="77" spans="1:12" ht="12.75" customHeight="1" x14ac:dyDescent="0.2">
      <c r="A77" s="615" t="s">
        <v>147</v>
      </c>
      <c r="B77" s="616"/>
      <c r="C77" s="616"/>
      <c r="D77" s="616"/>
      <c r="E77" s="624">
        <f>E26/Caratteristiche!G5</f>
        <v>348.96291197882192</v>
      </c>
      <c r="F77" s="624"/>
      <c r="G77" s="624">
        <f>G26/Caratteristiche!I5</f>
        <v>67.338122956180513</v>
      </c>
      <c r="H77" s="624"/>
      <c r="I77" s="624">
        <f>I26/Caratteristiche!K5</f>
        <v>43.880006640106238</v>
      </c>
      <c r="J77" s="624"/>
      <c r="K77" s="620" t="e">
        <f>K26/Caratteristiche!M5</f>
        <v>#DIV/0!</v>
      </c>
      <c r="L77" s="620"/>
    </row>
    <row r="78" spans="1:12" ht="12.75" customHeight="1" x14ac:dyDescent="0.2">
      <c r="A78" s="613" t="s">
        <v>133</v>
      </c>
      <c r="B78" s="614"/>
      <c r="C78" s="614"/>
      <c r="D78" s="614"/>
      <c r="E78" s="624"/>
      <c r="F78" s="624"/>
      <c r="G78" s="624"/>
      <c r="H78" s="624"/>
      <c r="I78" s="624"/>
      <c r="J78" s="624"/>
      <c r="K78" s="620"/>
      <c r="L78" s="620"/>
    </row>
    <row r="79" spans="1:12" ht="12.75" customHeight="1" x14ac:dyDescent="0.2">
      <c r="A79" s="617" t="s">
        <v>146</v>
      </c>
      <c r="B79" s="614"/>
      <c r="C79" s="614"/>
      <c r="D79" s="614"/>
      <c r="E79" s="624"/>
      <c r="F79" s="624"/>
      <c r="G79" s="624"/>
      <c r="H79" s="624"/>
      <c r="I79" s="624"/>
      <c r="J79" s="624"/>
      <c r="K79" s="620"/>
      <c r="L79" s="620"/>
    </row>
    <row r="80" spans="1:12" ht="12.75" customHeight="1" x14ac:dyDescent="0.2">
      <c r="A80" s="615" t="s">
        <v>148</v>
      </c>
      <c r="B80" s="616"/>
      <c r="C80" s="616"/>
      <c r="D80" s="616"/>
      <c r="E80" s="624">
        <f>(E44+E46)/Caratteristiche!G5</f>
        <v>87.024460622104584</v>
      </c>
      <c r="F80" s="624"/>
      <c r="G80" s="624">
        <f>(G44+G46)/Caratteristiche!I5</f>
        <v>85.528286461739697</v>
      </c>
      <c r="H80" s="624"/>
      <c r="I80" s="624">
        <f>(I44+I46)/Caratteristiche!K5</f>
        <v>95.854169986719796</v>
      </c>
      <c r="J80" s="624"/>
      <c r="K80" s="620" t="e">
        <f>(K44+K46)/Caratteristiche!M5</f>
        <v>#DIV/0!</v>
      </c>
      <c r="L80" s="620"/>
    </row>
    <row r="81" spans="1:12" ht="12.75" customHeight="1" x14ac:dyDescent="0.2">
      <c r="A81" s="613" t="s">
        <v>149</v>
      </c>
      <c r="B81" s="614"/>
      <c r="C81" s="614"/>
      <c r="D81" s="614"/>
      <c r="E81" s="624"/>
      <c r="F81" s="624"/>
      <c r="G81" s="624"/>
      <c r="H81" s="624"/>
      <c r="I81" s="624"/>
      <c r="J81" s="624"/>
      <c r="K81" s="620"/>
      <c r="L81" s="620"/>
    </row>
    <row r="82" spans="1:12" ht="12.75" customHeight="1" x14ac:dyDescent="0.2">
      <c r="A82" s="617" t="s">
        <v>146</v>
      </c>
      <c r="B82" s="614"/>
      <c r="C82" s="614"/>
      <c r="D82" s="614"/>
      <c r="E82" s="624"/>
      <c r="F82" s="624"/>
      <c r="G82" s="624"/>
      <c r="H82" s="624"/>
      <c r="I82" s="624"/>
      <c r="J82" s="624"/>
      <c r="K82" s="620"/>
      <c r="L82" s="620"/>
    </row>
    <row r="83" spans="1:12" ht="12.75" customHeight="1" x14ac:dyDescent="0.2">
      <c r="A83" s="615" t="s">
        <v>150</v>
      </c>
      <c r="B83" s="616"/>
      <c r="C83" s="616"/>
      <c r="D83" s="616"/>
      <c r="E83" s="624">
        <f>E43/Caratteristiche!G5</f>
        <v>234.30710125744542</v>
      </c>
      <c r="F83" s="624"/>
      <c r="G83" s="624">
        <f>G43/Caratteristiche!I5</f>
        <v>20.448312622629171</v>
      </c>
      <c r="H83" s="624"/>
      <c r="I83" s="624">
        <f>I43/Caratteristiche!K5</f>
        <v>21.723745019920319</v>
      </c>
      <c r="J83" s="624"/>
      <c r="K83" s="620" t="e">
        <f>K43/Caratteristiche!M5</f>
        <v>#DIV/0!</v>
      </c>
      <c r="L83" s="631"/>
    </row>
    <row r="84" spans="1:12" ht="12.75" customHeight="1" x14ac:dyDescent="0.2">
      <c r="A84" s="613" t="s">
        <v>135</v>
      </c>
      <c r="B84" s="614"/>
      <c r="C84" s="614"/>
      <c r="D84" s="614"/>
      <c r="E84" s="624"/>
      <c r="F84" s="624"/>
      <c r="G84" s="624"/>
      <c r="H84" s="624"/>
      <c r="I84" s="624"/>
      <c r="J84" s="624"/>
      <c r="K84" s="620"/>
      <c r="L84" s="631"/>
    </row>
    <row r="85" spans="1:12" ht="13.5" customHeight="1" x14ac:dyDescent="0.2">
      <c r="A85" s="632" t="s">
        <v>146</v>
      </c>
      <c r="B85" s="616"/>
      <c r="C85" s="616"/>
      <c r="D85" s="616"/>
      <c r="E85" s="624"/>
      <c r="F85" s="624"/>
      <c r="G85" s="624"/>
      <c r="H85" s="624"/>
      <c r="I85" s="624"/>
      <c r="J85" s="624"/>
      <c r="K85" s="620"/>
      <c r="L85" s="631"/>
    </row>
    <row r="86" spans="1:12" x14ac:dyDescent="0.2">
      <c r="A86" s="628" t="s">
        <v>151</v>
      </c>
      <c r="B86" s="629"/>
      <c r="C86" s="629"/>
      <c r="D86" s="629"/>
      <c r="E86" s="629"/>
      <c r="F86" s="629"/>
      <c r="G86" s="629"/>
      <c r="H86" s="629"/>
      <c r="I86" s="629"/>
      <c r="J86" s="629"/>
      <c r="K86" s="629"/>
      <c r="L86" s="630"/>
    </row>
    <row r="87" spans="1:12" s="6" customFormat="1" x14ac:dyDescent="0.2">
      <c r="A87" s="611" t="s">
        <v>137</v>
      </c>
      <c r="B87" s="612"/>
      <c r="C87" s="612"/>
      <c r="D87" s="612"/>
      <c r="E87" s="618">
        <f>$L$1-3</f>
        <v>2010</v>
      </c>
      <c r="F87" s="618"/>
      <c r="G87" s="618">
        <f>$L$1-2</f>
        <v>2011</v>
      </c>
      <c r="H87" s="618"/>
      <c r="I87" s="618">
        <f>$L$1-1</f>
        <v>2012</v>
      </c>
      <c r="J87" s="618"/>
      <c r="K87" s="618">
        <f>$L$1</f>
        <v>2013</v>
      </c>
      <c r="L87" s="619"/>
    </row>
    <row r="88" spans="1:12" ht="12.75" customHeight="1" x14ac:dyDescent="0.2">
      <c r="A88" s="615" t="s">
        <v>152</v>
      </c>
      <c r="B88" s="616"/>
      <c r="C88" s="616"/>
      <c r="D88" s="616"/>
      <c r="E88" s="623">
        <f>E32/E12</f>
        <v>0.57751619886481487</v>
      </c>
      <c r="F88" s="623"/>
      <c r="G88" s="623">
        <f>G32/G12</f>
        <v>0.11578035132308626</v>
      </c>
      <c r="H88" s="623"/>
      <c r="I88" s="623">
        <f>I32/I12</f>
        <v>8.7234635071195471E-2</v>
      </c>
      <c r="J88" s="623"/>
      <c r="K88" s="610" t="e">
        <f>K32/K12</f>
        <v>#DIV/0!</v>
      </c>
      <c r="L88" s="610"/>
    </row>
    <row r="89" spans="1:12" ht="12.75" customHeight="1" x14ac:dyDescent="0.2">
      <c r="A89" s="613" t="s">
        <v>153</v>
      </c>
      <c r="B89" s="614"/>
      <c r="C89" s="614"/>
      <c r="D89" s="614"/>
      <c r="E89" s="623"/>
      <c r="F89" s="623"/>
      <c r="G89" s="623"/>
      <c r="H89" s="623"/>
      <c r="I89" s="623"/>
      <c r="J89" s="623"/>
      <c r="K89" s="610"/>
      <c r="L89" s="610"/>
    </row>
    <row r="90" spans="1:12" ht="12.75" customHeight="1" x14ac:dyDescent="0.2">
      <c r="A90" s="617" t="s">
        <v>154</v>
      </c>
      <c r="B90" s="614"/>
      <c r="C90" s="614"/>
      <c r="D90" s="614"/>
      <c r="E90" s="623"/>
      <c r="F90" s="623"/>
      <c r="G90" s="623"/>
      <c r="H90" s="623"/>
      <c r="I90" s="623"/>
      <c r="J90" s="623"/>
      <c r="K90" s="610"/>
      <c r="L90" s="610"/>
    </row>
    <row r="91" spans="1:12" ht="12.75" customHeight="1" x14ac:dyDescent="0.2">
      <c r="A91" s="615" t="s">
        <v>155</v>
      </c>
      <c r="B91" s="616"/>
      <c r="C91" s="616"/>
      <c r="D91" s="616"/>
      <c r="E91" s="623">
        <f>E39/E21</f>
        <v>0.58167134747294613</v>
      </c>
      <c r="F91" s="623"/>
      <c r="G91" s="623">
        <f>G39/G21</f>
        <v>6.2597141255387442E-2</v>
      </c>
      <c r="H91" s="623"/>
      <c r="I91" s="623">
        <f>I39/I21</f>
        <v>4.8774760609571671E-2</v>
      </c>
      <c r="J91" s="623"/>
      <c r="K91" s="610" t="e">
        <f>K39/K21</f>
        <v>#DIV/0!</v>
      </c>
      <c r="L91" s="622"/>
    </row>
    <row r="92" spans="1:12" ht="12.75" customHeight="1" x14ac:dyDescent="0.2">
      <c r="A92" s="613" t="s">
        <v>156</v>
      </c>
      <c r="B92" s="614"/>
      <c r="C92" s="614"/>
      <c r="D92" s="614"/>
      <c r="E92" s="623"/>
      <c r="F92" s="623"/>
      <c r="G92" s="623"/>
      <c r="H92" s="623"/>
      <c r="I92" s="623"/>
      <c r="J92" s="623"/>
      <c r="K92" s="610"/>
      <c r="L92" s="622"/>
    </row>
    <row r="93" spans="1:12" ht="12.75" customHeight="1" x14ac:dyDescent="0.2">
      <c r="A93" s="617" t="s">
        <v>157</v>
      </c>
      <c r="B93" s="614"/>
      <c r="C93" s="614"/>
      <c r="D93" s="614"/>
      <c r="E93" s="623"/>
      <c r="F93" s="623"/>
      <c r="G93" s="623"/>
      <c r="H93" s="623"/>
      <c r="I93" s="623"/>
      <c r="J93" s="623"/>
      <c r="K93" s="610"/>
      <c r="L93" s="622"/>
    </row>
    <row r="94" spans="1:12" ht="12.75" customHeight="1" x14ac:dyDescent="0.2">
      <c r="A94" s="615" t="s">
        <v>158</v>
      </c>
      <c r="B94" s="616"/>
      <c r="C94" s="616"/>
      <c r="D94" s="616"/>
      <c r="E94" s="623">
        <f>(F6+F8)/(E6+E8)</f>
        <v>0.49526896980456026</v>
      </c>
      <c r="F94" s="623"/>
      <c r="G94" s="623">
        <f>(H6+H8)/(G6+G8)</f>
        <v>0.6578476482263802</v>
      </c>
      <c r="H94" s="623"/>
      <c r="I94" s="623">
        <f>(J6+J8)/(I6+I8)</f>
        <v>0.78709922520266662</v>
      </c>
      <c r="J94" s="623"/>
      <c r="K94" s="610" t="e">
        <f>(L6+L8)/(K6+K8)</f>
        <v>#DIV/0!</v>
      </c>
      <c r="L94" s="610"/>
    </row>
    <row r="95" spans="1:12" ht="12.75" customHeight="1" x14ac:dyDescent="0.2">
      <c r="A95" s="613" t="s">
        <v>159</v>
      </c>
      <c r="B95" s="614"/>
      <c r="C95" s="614"/>
      <c r="D95" s="614"/>
      <c r="E95" s="623"/>
      <c r="F95" s="623"/>
      <c r="G95" s="623"/>
      <c r="H95" s="623"/>
      <c r="I95" s="623"/>
      <c r="J95" s="623"/>
      <c r="K95" s="610"/>
      <c r="L95" s="610"/>
    </row>
    <row r="96" spans="1:12" ht="12.75" customHeight="1" x14ac:dyDescent="0.2">
      <c r="A96" s="617" t="s">
        <v>160</v>
      </c>
      <c r="B96" s="614"/>
      <c r="C96" s="614"/>
      <c r="D96" s="614"/>
      <c r="E96" s="623"/>
      <c r="F96" s="623"/>
      <c r="G96" s="623"/>
      <c r="H96" s="623"/>
      <c r="I96" s="623"/>
      <c r="J96" s="623"/>
      <c r="K96" s="610"/>
      <c r="L96" s="610"/>
    </row>
    <row r="97" spans="1:12" ht="12.75" customHeight="1" x14ac:dyDescent="0.2">
      <c r="A97" s="615" t="s">
        <v>161</v>
      </c>
      <c r="B97" s="616"/>
      <c r="C97" s="616"/>
      <c r="D97" s="616"/>
      <c r="E97" s="623">
        <f>F6/E6</f>
        <v>0.41067952125075036</v>
      </c>
      <c r="F97" s="623"/>
      <c r="G97" s="623">
        <f>H6/G6</f>
        <v>0.61805726273152983</v>
      </c>
      <c r="H97" s="623"/>
      <c r="I97" s="623">
        <f>J6/I6</f>
        <v>0.75805866975629921</v>
      </c>
      <c r="J97" s="623"/>
      <c r="K97" s="610" t="e">
        <f>L6/K6</f>
        <v>#DIV/0!</v>
      </c>
      <c r="L97" s="610"/>
    </row>
    <row r="98" spans="1:12" ht="12.75" customHeight="1" x14ac:dyDescent="0.2">
      <c r="A98" s="613" t="s">
        <v>162</v>
      </c>
      <c r="B98" s="614"/>
      <c r="C98" s="614"/>
      <c r="D98" s="614"/>
      <c r="E98" s="623"/>
      <c r="F98" s="623"/>
      <c r="G98" s="623"/>
      <c r="H98" s="623"/>
      <c r="I98" s="623"/>
      <c r="J98" s="623"/>
      <c r="K98" s="610"/>
      <c r="L98" s="610"/>
    </row>
    <row r="99" spans="1:12" ht="13.5" customHeight="1" thickBot="1" x14ac:dyDescent="0.25">
      <c r="A99" s="626" t="s">
        <v>163</v>
      </c>
      <c r="B99" s="627"/>
      <c r="C99" s="627"/>
      <c r="D99" s="627"/>
      <c r="E99" s="625"/>
      <c r="F99" s="625"/>
      <c r="G99" s="625"/>
      <c r="H99" s="625"/>
      <c r="I99" s="625"/>
      <c r="J99" s="625"/>
      <c r="K99" s="621"/>
      <c r="L99" s="621"/>
    </row>
    <row r="102" spans="1:12" x14ac:dyDescent="0.2">
      <c r="A102" s="522"/>
      <c r="B102" s="522"/>
      <c r="C102" s="522"/>
      <c r="D102" s="522"/>
    </row>
  </sheetData>
  <mergeCells count="206">
    <mergeCell ref="A6:D6"/>
    <mergeCell ref="A14:L14"/>
    <mergeCell ref="A41:L41"/>
    <mergeCell ref="A9:D9"/>
    <mergeCell ref="A10:D10"/>
    <mergeCell ref="A11:D11"/>
    <mergeCell ref="A12:D12"/>
    <mergeCell ref="A21:D21"/>
    <mergeCell ref="A32:D32"/>
    <mergeCell ref="I15:J15"/>
    <mergeCell ref="G24:H24"/>
    <mergeCell ref="E24:F24"/>
    <mergeCell ref="A39:D39"/>
    <mergeCell ref="G33:H33"/>
    <mergeCell ref="I33:J33"/>
    <mergeCell ref="B31:D31"/>
    <mergeCell ref="B27:D27"/>
    <mergeCell ref="A24:A25"/>
    <mergeCell ref="B24:D25"/>
    <mergeCell ref="A4:D5"/>
    <mergeCell ref="E4:F4"/>
    <mergeCell ref="K4:L4"/>
    <mergeCell ref="A3:L3"/>
    <mergeCell ref="G4:H4"/>
    <mergeCell ref="I4:J4"/>
    <mergeCell ref="E43:F43"/>
    <mergeCell ref="G43:H43"/>
    <mergeCell ref="I43:J43"/>
    <mergeCell ref="A19:D19"/>
    <mergeCell ref="A20:D20"/>
    <mergeCell ref="A23:L23"/>
    <mergeCell ref="K24:L24"/>
    <mergeCell ref="B26:D26"/>
    <mergeCell ref="B29:D29"/>
    <mergeCell ref="B30:D30"/>
    <mergeCell ref="A7:D7"/>
    <mergeCell ref="A8:D8"/>
    <mergeCell ref="A17:D17"/>
    <mergeCell ref="A18:D18"/>
    <mergeCell ref="A15:D16"/>
    <mergeCell ref="K15:L15"/>
    <mergeCell ref="E15:F15"/>
    <mergeCell ref="G15:H15"/>
    <mergeCell ref="A44:D44"/>
    <mergeCell ref="E44:F44"/>
    <mergeCell ref="G44:H44"/>
    <mergeCell ref="I44:J44"/>
    <mergeCell ref="K44:L44"/>
    <mergeCell ref="G42:H42"/>
    <mergeCell ref="I42:J42"/>
    <mergeCell ref="K42:L42"/>
    <mergeCell ref="K43:L43"/>
    <mergeCell ref="A43:D43"/>
    <mergeCell ref="E42:F42"/>
    <mergeCell ref="A42:D42"/>
    <mergeCell ref="A1:J1"/>
    <mergeCell ref="A2:L2"/>
    <mergeCell ref="A57:D57"/>
    <mergeCell ref="B36:D36"/>
    <mergeCell ref="B37:D37"/>
    <mergeCell ref="B38:D38"/>
    <mergeCell ref="E33:F33"/>
    <mergeCell ref="I24:J24"/>
    <mergeCell ref="K45:L45"/>
    <mergeCell ref="A45:D45"/>
    <mergeCell ref="E45:F45"/>
    <mergeCell ref="G45:H45"/>
    <mergeCell ref="I45:J45"/>
    <mergeCell ref="E46:F46"/>
    <mergeCell ref="I52:J54"/>
    <mergeCell ref="I55:J57"/>
    <mergeCell ref="A56:D56"/>
    <mergeCell ref="A50:L50"/>
    <mergeCell ref="A51:D51"/>
    <mergeCell ref="E51:F51"/>
    <mergeCell ref="G51:H51"/>
    <mergeCell ref="I51:J51"/>
    <mergeCell ref="K51:L51"/>
    <mergeCell ref="K52:L54"/>
    <mergeCell ref="A49:L49"/>
    <mergeCell ref="B28:D28"/>
    <mergeCell ref="K55:L57"/>
    <mergeCell ref="E55:F57"/>
    <mergeCell ref="E52:F54"/>
    <mergeCell ref="A52:D52"/>
    <mergeCell ref="G55:H57"/>
    <mergeCell ref="G52:H54"/>
    <mergeCell ref="A53:D53"/>
    <mergeCell ref="A54:D54"/>
    <mergeCell ref="A55:D55"/>
    <mergeCell ref="A47:D47"/>
    <mergeCell ref="E47:F47"/>
    <mergeCell ref="G47:H47"/>
    <mergeCell ref="I47:J47"/>
    <mergeCell ref="G46:H46"/>
    <mergeCell ref="I46:J46"/>
    <mergeCell ref="A46:D46"/>
    <mergeCell ref="K33:L33"/>
    <mergeCell ref="A33:A34"/>
    <mergeCell ref="B33:D34"/>
    <mergeCell ref="B35:D35"/>
    <mergeCell ref="K46:L46"/>
    <mergeCell ref="K47:L47"/>
    <mergeCell ref="A59:D59"/>
    <mergeCell ref="A60:D60"/>
    <mergeCell ref="A61:L61"/>
    <mergeCell ref="G62:H62"/>
    <mergeCell ref="I62:J62"/>
    <mergeCell ref="K58:L60"/>
    <mergeCell ref="K62:L62"/>
    <mergeCell ref="A62:D62"/>
    <mergeCell ref="E62:F62"/>
    <mergeCell ref="A58:D58"/>
    <mergeCell ref="E58:F60"/>
    <mergeCell ref="G58:H60"/>
    <mergeCell ref="I58:J60"/>
    <mergeCell ref="A66:D66"/>
    <mergeCell ref="E66:F68"/>
    <mergeCell ref="G66:H68"/>
    <mergeCell ref="I66:J68"/>
    <mergeCell ref="A63:D63"/>
    <mergeCell ref="E63:F65"/>
    <mergeCell ref="G63:H65"/>
    <mergeCell ref="I63:J65"/>
    <mergeCell ref="K66:L68"/>
    <mergeCell ref="A67:D67"/>
    <mergeCell ref="A68:D68"/>
    <mergeCell ref="K63:L65"/>
    <mergeCell ref="A64:D64"/>
    <mergeCell ref="A65:D65"/>
    <mergeCell ref="G73:H73"/>
    <mergeCell ref="I73:J73"/>
    <mergeCell ref="K69:L71"/>
    <mergeCell ref="A70:D70"/>
    <mergeCell ref="A71:D71"/>
    <mergeCell ref="A72:L72"/>
    <mergeCell ref="A69:D69"/>
    <mergeCell ref="E69:F71"/>
    <mergeCell ref="G69:H71"/>
    <mergeCell ref="I69:J71"/>
    <mergeCell ref="K73:L73"/>
    <mergeCell ref="A73:D73"/>
    <mergeCell ref="E73:F73"/>
    <mergeCell ref="K74:L76"/>
    <mergeCell ref="E77:F79"/>
    <mergeCell ref="G77:H79"/>
    <mergeCell ref="I77:J79"/>
    <mergeCell ref="K77:L79"/>
    <mergeCell ref="E74:F76"/>
    <mergeCell ref="A86:L86"/>
    <mergeCell ref="G80:H82"/>
    <mergeCell ref="I80:J82"/>
    <mergeCell ref="G83:H85"/>
    <mergeCell ref="I83:J85"/>
    <mergeCell ref="G74:H76"/>
    <mergeCell ref="I74:J76"/>
    <mergeCell ref="K83:L85"/>
    <mergeCell ref="A75:D75"/>
    <mergeCell ref="A76:D76"/>
    <mergeCell ref="A84:D84"/>
    <mergeCell ref="A85:D85"/>
    <mergeCell ref="A81:D81"/>
    <mergeCell ref="A82:D82"/>
    <mergeCell ref="G97:H99"/>
    <mergeCell ref="I97:J99"/>
    <mergeCell ref="A97:D97"/>
    <mergeCell ref="E97:F99"/>
    <mergeCell ref="A99:D99"/>
    <mergeCell ref="A98:D98"/>
    <mergeCell ref="I94:J96"/>
    <mergeCell ref="E91:F93"/>
    <mergeCell ref="G91:H93"/>
    <mergeCell ref="I91:J93"/>
    <mergeCell ref="G88:H90"/>
    <mergeCell ref="I88:J90"/>
    <mergeCell ref="G87:H87"/>
    <mergeCell ref="I87:J87"/>
    <mergeCell ref="E83:F85"/>
    <mergeCell ref="E87:F87"/>
    <mergeCell ref="E80:F82"/>
    <mergeCell ref="A80:D80"/>
    <mergeCell ref="A93:D93"/>
    <mergeCell ref="K94:L96"/>
    <mergeCell ref="A87:D87"/>
    <mergeCell ref="A92:D92"/>
    <mergeCell ref="A74:D74"/>
    <mergeCell ref="A77:D77"/>
    <mergeCell ref="A78:D78"/>
    <mergeCell ref="A79:D79"/>
    <mergeCell ref="A102:D102"/>
    <mergeCell ref="K87:L87"/>
    <mergeCell ref="K88:L90"/>
    <mergeCell ref="K80:L82"/>
    <mergeCell ref="A88:D88"/>
    <mergeCell ref="K97:L99"/>
    <mergeCell ref="K91:L93"/>
    <mergeCell ref="G94:H96"/>
    <mergeCell ref="A94:D94"/>
    <mergeCell ref="E94:F96"/>
    <mergeCell ref="A95:D95"/>
    <mergeCell ref="A96:D96"/>
    <mergeCell ref="A91:D91"/>
    <mergeCell ref="A89:D89"/>
    <mergeCell ref="A90:D90"/>
    <mergeCell ref="A83:D83"/>
    <mergeCell ref="E88:F90"/>
  </mergeCells>
  <phoneticPr fontId="2" type="noConversion"/>
  <pageMargins left="0.39370078740157483" right="0.39370078740157483" top="0.19685039370078741" bottom="0.19685039370078741" header="0.15748031496062992" footer="0.19685039370078741"/>
  <pageSetup paperSize="9" scale="69" orientation="portrait" r:id="rId1"/>
  <headerFooter alignWithMargins="0">
    <oddFooter>&amp;L&amp;"Tahoma,Corsivo"&amp;8Elenco Processi&amp;R&amp;P</oddFooter>
  </headerFooter>
  <rowBreaks count="1" manualBreakCount="1">
    <brk id="47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6">
    <tabColor rgb="FF00B050"/>
  </sheetPr>
  <dimension ref="A1:O57"/>
  <sheetViews>
    <sheetView view="pageBreakPreview" zoomScaleNormal="100" zoomScaleSheetLayoutView="100" workbookViewId="0">
      <selection activeCell="A54" sqref="A54:K54"/>
    </sheetView>
  </sheetViews>
  <sheetFormatPr defaultRowHeight="12.75" x14ac:dyDescent="0.2"/>
  <cols>
    <col min="1" max="4" width="9.140625" style="8"/>
    <col min="5" max="5" width="11.7109375" style="8" bestFit="1" customWidth="1"/>
    <col min="6" max="7" width="9.140625" style="8"/>
    <col min="8" max="8" width="10.140625" style="8" bestFit="1" customWidth="1"/>
    <col min="9" max="9" width="9.140625" style="8"/>
    <col min="10" max="10" width="9.7109375" style="8" customWidth="1"/>
    <col min="11" max="11" width="11.42578125" style="8" customWidth="1"/>
    <col min="12" max="12" width="11" style="8" customWidth="1"/>
    <col min="13" max="13" width="19.85546875" style="8" bestFit="1" customWidth="1"/>
    <col min="14" max="14" width="19" style="8" bestFit="1" customWidth="1"/>
    <col min="15" max="16384" width="9.140625" style="8"/>
  </cols>
  <sheetData>
    <row r="1" spans="1:15" ht="21.75" customHeight="1" x14ac:dyDescent="0.2">
      <c r="A1" s="698"/>
      <c r="B1" s="699"/>
      <c r="C1" s="699"/>
      <c r="D1" s="699"/>
      <c r="E1" s="699"/>
      <c r="F1" s="699"/>
      <c r="G1" s="699"/>
      <c r="H1" s="699"/>
      <c r="I1" s="699"/>
      <c r="J1" s="699"/>
      <c r="K1" s="218" t="s">
        <v>268</v>
      </c>
      <c r="L1" s="219">
        <v>2013</v>
      </c>
    </row>
    <row r="2" spans="1:15" ht="24.75" customHeight="1" thickBot="1" x14ac:dyDescent="0.25">
      <c r="A2" s="700" t="s">
        <v>164</v>
      </c>
      <c r="B2" s="570"/>
      <c r="C2" s="570"/>
      <c r="D2" s="570"/>
      <c r="E2" s="570"/>
      <c r="F2" s="570"/>
      <c r="G2" s="570"/>
      <c r="H2" s="570"/>
      <c r="I2" s="570"/>
      <c r="J2" s="570"/>
      <c r="K2" s="570"/>
      <c r="L2" s="701"/>
    </row>
    <row r="3" spans="1:15" ht="13.5" customHeight="1" x14ac:dyDescent="0.2">
      <c r="A3" s="574" t="s">
        <v>165</v>
      </c>
      <c r="B3" s="575"/>
      <c r="C3" s="575"/>
      <c r="D3" s="575"/>
      <c r="E3" s="575"/>
      <c r="F3" s="575"/>
      <c r="G3" s="575"/>
      <c r="H3" s="575"/>
      <c r="I3" s="575"/>
      <c r="J3" s="575"/>
      <c r="K3" s="575"/>
      <c r="L3" s="576"/>
      <c r="M3" s="1"/>
    </row>
    <row r="4" spans="1:15" s="6" customFormat="1" ht="15" customHeight="1" x14ac:dyDescent="0.2">
      <c r="A4" s="693" t="s">
        <v>6</v>
      </c>
      <c r="B4" s="694"/>
      <c r="C4" s="694"/>
      <c r="D4" s="694"/>
      <c r="E4" s="686">
        <f>$L$1 - 3</f>
        <v>2010</v>
      </c>
      <c r="F4" s="686"/>
      <c r="G4" s="686">
        <f>$L$1-2</f>
        <v>2011</v>
      </c>
      <c r="H4" s="686"/>
      <c r="I4" s="686">
        <f>$L$1-1</f>
        <v>2012</v>
      </c>
      <c r="J4" s="686"/>
      <c r="K4" s="687">
        <f>$L$1</f>
        <v>2013</v>
      </c>
      <c r="L4" s="688"/>
      <c r="M4" s="394"/>
      <c r="N4" s="395"/>
    </row>
    <row r="5" spans="1:15" ht="15" customHeight="1" x14ac:dyDescent="0.2">
      <c r="A5" s="678" t="s">
        <v>34</v>
      </c>
      <c r="B5" s="679"/>
      <c r="C5" s="679"/>
      <c r="D5" s="679"/>
      <c r="E5" s="682">
        <v>1</v>
      </c>
      <c r="F5" s="683"/>
      <c r="G5" s="682">
        <v>1</v>
      </c>
      <c r="H5" s="683"/>
      <c r="I5" s="682">
        <v>1</v>
      </c>
      <c r="J5" s="683"/>
      <c r="K5" s="684"/>
      <c r="L5" s="684"/>
      <c r="M5" s="1"/>
      <c r="N5" s="138"/>
    </row>
    <row r="6" spans="1:15" ht="12.75" customHeight="1" x14ac:dyDescent="0.2">
      <c r="A6" s="678" t="s">
        <v>166</v>
      </c>
      <c r="B6" s="679"/>
      <c r="C6" s="679"/>
      <c r="D6" s="679"/>
      <c r="E6" s="682">
        <v>3</v>
      </c>
      <c r="F6" s="683"/>
      <c r="G6" s="682">
        <v>3</v>
      </c>
      <c r="H6" s="683"/>
      <c r="I6" s="682">
        <v>3</v>
      </c>
      <c r="J6" s="683"/>
      <c r="K6" s="684"/>
      <c r="L6" s="684"/>
      <c r="N6" s="138"/>
    </row>
    <row r="7" spans="1:15" x14ac:dyDescent="0.2">
      <c r="A7" s="678" t="s">
        <v>167</v>
      </c>
      <c r="B7" s="679"/>
      <c r="C7" s="679"/>
      <c r="D7" s="679"/>
      <c r="E7" s="682">
        <v>2</v>
      </c>
      <c r="F7" s="683"/>
      <c r="G7" s="682">
        <v>2</v>
      </c>
      <c r="H7" s="683"/>
      <c r="I7" s="682">
        <v>2</v>
      </c>
      <c r="J7" s="683"/>
      <c r="K7" s="684"/>
      <c r="L7" s="684"/>
    </row>
    <row r="8" spans="1:15" x14ac:dyDescent="0.2">
      <c r="A8" s="680" t="s">
        <v>168</v>
      </c>
      <c r="B8" s="681"/>
      <c r="C8" s="681"/>
      <c r="D8" s="681"/>
      <c r="E8" s="685">
        <f>SUM(E5:F7)</f>
        <v>6</v>
      </c>
      <c r="F8" s="685"/>
      <c r="G8" s="685">
        <f>SUM(G5:H7)</f>
        <v>6</v>
      </c>
      <c r="H8" s="685"/>
      <c r="I8" s="685">
        <f>SUM(I5:J7)</f>
        <v>6</v>
      </c>
      <c r="J8" s="685"/>
      <c r="K8" s="685">
        <f>SUM(K5:L7)</f>
        <v>0</v>
      </c>
      <c r="L8" s="689"/>
    </row>
    <row r="9" spans="1:15" x14ac:dyDescent="0.2">
      <c r="A9" s="702"/>
      <c r="B9" s="703"/>
      <c r="C9" s="703"/>
      <c r="D9" s="703"/>
      <c r="E9" s="703"/>
      <c r="F9" s="703"/>
      <c r="G9" s="703"/>
      <c r="H9" s="703"/>
      <c r="I9" s="703"/>
      <c r="J9" s="703"/>
      <c r="K9" s="703"/>
      <c r="L9" s="704"/>
    </row>
    <row r="10" spans="1:15" x14ac:dyDescent="0.2">
      <c r="A10" s="690" t="s">
        <v>446</v>
      </c>
      <c r="B10" s="691"/>
      <c r="C10" s="691"/>
      <c r="D10" s="691"/>
      <c r="E10" s="691"/>
      <c r="F10" s="691"/>
      <c r="G10" s="691"/>
      <c r="H10" s="691"/>
      <c r="I10" s="691"/>
      <c r="J10" s="691"/>
      <c r="K10" s="691"/>
      <c r="L10" s="692"/>
    </row>
    <row r="11" spans="1:15" s="6" customFormat="1" x14ac:dyDescent="0.2">
      <c r="A11" s="693" t="s">
        <v>6</v>
      </c>
      <c r="B11" s="694"/>
      <c r="C11" s="694"/>
      <c r="D11" s="694"/>
      <c r="E11" s="686">
        <f>$L$1 - 3</f>
        <v>2010</v>
      </c>
      <c r="F11" s="686"/>
      <c r="G11" s="686">
        <f>$L$1-2</f>
        <v>2011</v>
      </c>
      <c r="H11" s="686"/>
      <c r="I11" s="686">
        <f>$L$1-1</f>
        <v>2012</v>
      </c>
      <c r="J11" s="686"/>
      <c r="K11" s="687">
        <f>$L$1</f>
        <v>2013</v>
      </c>
      <c r="L11" s="688"/>
    </row>
    <row r="12" spans="1:15" x14ac:dyDescent="0.2">
      <c r="A12" s="678" t="s">
        <v>446</v>
      </c>
      <c r="B12" s="679"/>
      <c r="C12" s="679"/>
      <c r="D12" s="679"/>
      <c r="E12" s="682">
        <v>43</v>
      </c>
      <c r="F12" s="683"/>
      <c r="G12" s="682">
        <v>44</v>
      </c>
      <c r="H12" s="683"/>
      <c r="I12" s="682">
        <v>45</v>
      </c>
      <c r="J12" s="683"/>
      <c r="K12" s="684"/>
      <c r="L12" s="684"/>
      <c r="M12" s="8" t="s">
        <v>418</v>
      </c>
      <c r="N12" s="8">
        <f>K11-1968</f>
        <v>45</v>
      </c>
    </row>
    <row r="13" spans="1:15" x14ac:dyDescent="0.2">
      <c r="A13" s="678" t="s">
        <v>166</v>
      </c>
      <c r="B13" s="679"/>
      <c r="C13" s="679"/>
      <c r="D13" s="679"/>
      <c r="E13" s="682">
        <v>48.333333333333336</v>
      </c>
      <c r="F13" s="683"/>
      <c r="G13" s="682">
        <v>49.333333333333336</v>
      </c>
      <c r="H13" s="683"/>
      <c r="I13" s="682">
        <v>50.333333333333336</v>
      </c>
      <c r="J13" s="683"/>
      <c r="K13" s="684"/>
      <c r="L13" s="684"/>
      <c r="M13" s="8" t="s">
        <v>415</v>
      </c>
      <c r="N13" s="8">
        <f>K11-1957</f>
        <v>56</v>
      </c>
    </row>
    <row r="14" spans="1:15" x14ac:dyDescent="0.2">
      <c r="A14" s="678" t="s">
        <v>167</v>
      </c>
      <c r="B14" s="679"/>
      <c r="C14" s="679"/>
      <c r="D14" s="679"/>
      <c r="E14" s="682">
        <v>47</v>
      </c>
      <c r="F14" s="683"/>
      <c r="G14" s="682">
        <v>48</v>
      </c>
      <c r="H14" s="683"/>
      <c r="I14" s="682">
        <v>49</v>
      </c>
      <c r="J14" s="683"/>
      <c r="K14" s="684"/>
      <c r="L14" s="684"/>
      <c r="M14" s="8" t="s">
        <v>416</v>
      </c>
      <c r="N14" s="8">
        <f>K11-1961</f>
        <v>52</v>
      </c>
    </row>
    <row r="15" spans="1:15" x14ac:dyDescent="0.2">
      <c r="A15" s="680" t="s">
        <v>169</v>
      </c>
      <c r="B15" s="681"/>
      <c r="C15" s="681"/>
      <c r="D15" s="681"/>
      <c r="E15" s="685">
        <f>SUM((E12+E13*3+E14*2))/6</f>
        <v>47</v>
      </c>
      <c r="F15" s="685"/>
      <c r="G15" s="685">
        <f t="shared" ref="G15" si="0">SUM((G12+G13*3+G14*2))/6</f>
        <v>48</v>
      </c>
      <c r="H15" s="685"/>
      <c r="I15" s="685">
        <f t="shared" ref="I15" si="1">SUM((I12+I13*3+I14*2))/6</f>
        <v>49</v>
      </c>
      <c r="J15" s="685"/>
      <c r="K15" s="685">
        <f t="shared" ref="K15" si="2">SUM((K12+K13*3+K14*2))/6</f>
        <v>0</v>
      </c>
      <c r="L15" s="685"/>
      <c r="M15" s="8" t="s">
        <v>417</v>
      </c>
      <c r="N15" s="8">
        <f>K11-1970</f>
        <v>43</v>
      </c>
      <c r="O15" s="6"/>
    </row>
    <row r="16" spans="1:15" x14ac:dyDescent="0.2">
      <c r="A16" s="702"/>
      <c r="B16" s="703"/>
      <c r="C16" s="703"/>
      <c r="D16" s="703"/>
      <c r="E16" s="703"/>
      <c r="F16" s="703"/>
      <c r="G16" s="703"/>
      <c r="H16" s="703"/>
      <c r="I16" s="703"/>
      <c r="J16" s="703"/>
      <c r="K16" s="703"/>
      <c r="L16" s="704"/>
      <c r="M16" s="8" t="s">
        <v>419</v>
      </c>
      <c r="N16" s="8">
        <f>K11-1950</f>
        <v>63</v>
      </c>
    </row>
    <row r="17" spans="1:14" x14ac:dyDescent="0.2">
      <c r="A17" s="690" t="s">
        <v>448</v>
      </c>
      <c r="B17" s="691"/>
      <c r="C17" s="691"/>
      <c r="D17" s="691"/>
      <c r="E17" s="691"/>
      <c r="F17" s="691"/>
      <c r="G17" s="691"/>
      <c r="H17" s="691"/>
      <c r="I17" s="691"/>
      <c r="J17" s="691"/>
      <c r="K17" s="691"/>
      <c r="L17" s="692"/>
      <c r="M17" s="8" t="s">
        <v>420</v>
      </c>
      <c r="N17" s="8">
        <f>K11-1978</f>
        <v>35</v>
      </c>
    </row>
    <row r="18" spans="1:14" s="6" customFormat="1" x14ac:dyDescent="0.2">
      <c r="A18" s="693" t="s">
        <v>6</v>
      </c>
      <c r="B18" s="694"/>
      <c r="C18" s="694"/>
      <c r="D18" s="694"/>
      <c r="E18" s="686">
        <f>$L$1 - 3</f>
        <v>2010</v>
      </c>
      <c r="F18" s="686"/>
      <c r="G18" s="686">
        <f>$L$1-2</f>
        <v>2011</v>
      </c>
      <c r="H18" s="686"/>
      <c r="I18" s="686">
        <f>$L$1-1</f>
        <v>2012</v>
      </c>
      <c r="J18" s="686"/>
      <c r="K18" s="687">
        <f>$L$1</f>
        <v>2013</v>
      </c>
      <c r="L18" s="688"/>
    </row>
    <row r="19" spans="1:14" x14ac:dyDescent="0.2">
      <c r="A19" s="715" t="s">
        <v>170</v>
      </c>
      <c r="B19" s="716"/>
      <c r="C19" s="716"/>
      <c r="D19" s="716"/>
      <c r="E19" s="719">
        <v>0.1</v>
      </c>
      <c r="F19" s="719">
        <v>6.6666666666666666E-2</v>
      </c>
      <c r="G19" s="719">
        <v>0.17399999999999999</v>
      </c>
      <c r="H19" s="719">
        <v>0</v>
      </c>
      <c r="I19" s="719">
        <v>0.11672582725109346</v>
      </c>
      <c r="J19" s="719"/>
      <c r="K19" s="696"/>
      <c r="L19" s="697"/>
      <c r="M19" s="8" t="s">
        <v>421</v>
      </c>
      <c r="N19" s="8" t="s">
        <v>422</v>
      </c>
    </row>
    <row r="20" spans="1:14" ht="13.5" thickBot="1" x14ac:dyDescent="0.25">
      <c r="A20" s="717" t="s">
        <v>171</v>
      </c>
      <c r="B20" s="718"/>
      <c r="C20" s="718"/>
      <c r="D20" s="718"/>
      <c r="E20" s="695">
        <v>0</v>
      </c>
      <c r="F20" s="695">
        <v>3.3333333333333335E-3</v>
      </c>
      <c r="G20" s="695">
        <v>0.03</v>
      </c>
      <c r="H20" s="695">
        <v>0</v>
      </c>
      <c r="I20" s="695">
        <v>1.7016977093553487E-2</v>
      </c>
      <c r="J20" s="695"/>
      <c r="K20" s="720"/>
      <c r="L20" s="720"/>
      <c r="M20" s="8" t="s">
        <v>421</v>
      </c>
    </row>
    <row r="21" spans="1:14" ht="13.5" thickBot="1" x14ac:dyDescent="0.25">
      <c r="A21" s="124"/>
      <c r="B21" s="125"/>
      <c r="C21" s="125"/>
      <c r="D21" s="125"/>
      <c r="E21" s="125"/>
      <c r="F21" s="125"/>
      <c r="G21" s="125"/>
      <c r="H21" s="125"/>
      <c r="I21" s="125"/>
      <c r="J21" s="125"/>
      <c r="K21" s="125"/>
      <c r="L21" s="128"/>
    </row>
    <row r="22" spans="1:14" x14ac:dyDescent="0.2">
      <c r="A22" s="574" t="s">
        <v>449</v>
      </c>
      <c r="B22" s="575"/>
      <c r="C22" s="575"/>
      <c r="D22" s="575"/>
      <c r="E22" s="575"/>
      <c r="F22" s="575"/>
      <c r="G22" s="575"/>
      <c r="H22" s="575"/>
      <c r="I22" s="575"/>
      <c r="J22" s="575"/>
      <c r="K22" s="575"/>
      <c r="L22" s="576"/>
    </row>
    <row r="23" spans="1:14" s="6" customFormat="1" x14ac:dyDescent="0.2">
      <c r="A23" s="693" t="s">
        <v>6</v>
      </c>
      <c r="B23" s="694"/>
      <c r="C23" s="694"/>
      <c r="D23" s="694"/>
      <c r="E23" s="686">
        <f>$L$1 - 3</f>
        <v>2010</v>
      </c>
      <c r="F23" s="686"/>
      <c r="G23" s="686">
        <f>$L$1-2</f>
        <v>2011</v>
      </c>
      <c r="H23" s="686"/>
      <c r="I23" s="686">
        <f>$L$1-1</f>
        <v>2012</v>
      </c>
      <c r="J23" s="686"/>
      <c r="K23" s="687">
        <f>$L$1</f>
        <v>2013</v>
      </c>
      <c r="L23" s="688"/>
    </row>
    <row r="24" spans="1:14" ht="12.75" customHeight="1" x14ac:dyDescent="0.2">
      <c r="A24" s="715" t="s">
        <v>172</v>
      </c>
      <c r="B24" s="716"/>
      <c r="C24" s="716"/>
      <c r="D24" s="716"/>
      <c r="E24" s="705">
        <v>270596.53000000003</v>
      </c>
      <c r="F24" s="706"/>
      <c r="G24" s="705">
        <v>266571.86</v>
      </c>
      <c r="H24" s="706"/>
      <c r="I24" s="705">
        <v>260444.51</v>
      </c>
      <c r="J24" s="706"/>
      <c r="K24" s="709"/>
      <c r="L24" s="710"/>
    </row>
    <row r="25" spans="1:14" ht="12.75" customHeight="1" x14ac:dyDescent="0.2">
      <c r="A25" s="715" t="s">
        <v>173</v>
      </c>
      <c r="B25" s="716"/>
      <c r="C25" s="716"/>
      <c r="D25" s="716"/>
      <c r="E25" s="705">
        <v>1140</v>
      </c>
      <c r="F25" s="706"/>
      <c r="G25" s="705">
        <v>375</v>
      </c>
      <c r="H25" s="706"/>
      <c r="I25" s="705">
        <v>375</v>
      </c>
      <c r="J25" s="706"/>
      <c r="K25" s="709"/>
      <c r="L25" s="710"/>
    </row>
    <row r="26" spans="1:14" ht="12.75" customHeight="1" thickBot="1" x14ac:dyDescent="0.25">
      <c r="A26" s="711" t="s">
        <v>174</v>
      </c>
      <c r="B26" s="712"/>
      <c r="C26" s="712"/>
      <c r="D26" s="712"/>
      <c r="E26" s="707">
        <v>890</v>
      </c>
      <c r="F26" s="708"/>
      <c r="G26" s="707">
        <v>0</v>
      </c>
      <c r="H26" s="708"/>
      <c r="I26" s="707">
        <v>0</v>
      </c>
      <c r="J26" s="708"/>
      <c r="K26" s="713"/>
      <c r="L26" s="714"/>
    </row>
    <row r="27" spans="1:14" ht="13.5" thickBot="1" x14ac:dyDescent="0.25">
      <c r="A27" s="124"/>
      <c r="B27" s="125"/>
      <c r="C27" s="125"/>
      <c r="D27" s="125"/>
      <c r="E27" s="125"/>
      <c r="F27" s="125"/>
      <c r="G27" s="125"/>
      <c r="H27" s="125"/>
      <c r="I27" s="125"/>
      <c r="J27" s="125"/>
      <c r="K27" s="125"/>
      <c r="L27" s="128"/>
    </row>
    <row r="28" spans="1:14" x14ac:dyDescent="0.2">
      <c r="A28" s="789" t="s">
        <v>175</v>
      </c>
      <c r="B28" s="790"/>
      <c r="C28" s="790"/>
      <c r="D28" s="790"/>
      <c r="E28" s="790"/>
      <c r="F28" s="790"/>
      <c r="G28" s="790"/>
      <c r="H28" s="790"/>
      <c r="I28" s="790"/>
      <c r="J28" s="790"/>
      <c r="K28" s="790"/>
      <c r="L28" s="791"/>
    </row>
    <row r="29" spans="1:14" s="6" customFormat="1" x14ac:dyDescent="0.2">
      <c r="A29" s="690" t="s">
        <v>6</v>
      </c>
      <c r="B29" s="743"/>
      <c r="C29" s="743"/>
      <c r="D29" s="744"/>
      <c r="E29" s="686">
        <f>$L$1-3</f>
        <v>2010</v>
      </c>
      <c r="F29" s="686"/>
      <c r="G29" s="686">
        <f>$L$1-2</f>
        <v>2011</v>
      </c>
      <c r="H29" s="686"/>
      <c r="I29" s="686">
        <f>$L$1-1</f>
        <v>2012</v>
      </c>
      <c r="J29" s="686"/>
      <c r="K29" s="686">
        <f>$L$1</f>
        <v>2013</v>
      </c>
      <c r="L29" s="769"/>
    </row>
    <row r="30" spans="1:14" ht="12.75" customHeight="1" x14ac:dyDescent="0.2">
      <c r="A30" s="737" t="s">
        <v>244</v>
      </c>
      <c r="B30" s="738"/>
      <c r="C30" s="738"/>
      <c r="D30" s="739"/>
      <c r="E30" s="731">
        <v>0.26593378006719193</v>
      </c>
      <c r="F30" s="732"/>
      <c r="G30" s="731">
        <v>0.25566540396568732</v>
      </c>
      <c r="H30" s="732"/>
      <c r="I30" s="770">
        <v>0.26</v>
      </c>
      <c r="J30" s="770"/>
      <c r="K30" s="771">
        <f>K24/'Economico Patrimoniale'!I17</f>
        <v>0</v>
      </c>
      <c r="L30" s="772"/>
    </row>
    <row r="31" spans="1:14" ht="12.75" customHeight="1" x14ac:dyDescent="0.2">
      <c r="A31" s="727" t="s">
        <v>141</v>
      </c>
      <c r="B31" s="725"/>
      <c r="C31" s="725"/>
      <c r="D31" s="726"/>
      <c r="E31" s="733"/>
      <c r="F31" s="734"/>
      <c r="G31" s="733"/>
      <c r="H31" s="734"/>
      <c r="I31" s="770"/>
      <c r="J31" s="770"/>
      <c r="K31" s="771"/>
      <c r="L31" s="772"/>
    </row>
    <row r="32" spans="1:14" ht="12.75" customHeight="1" x14ac:dyDescent="0.2">
      <c r="A32" s="728" t="s">
        <v>304</v>
      </c>
      <c r="B32" s="729"/>
      <c r="C32" s="729"/>
      <c r="D32" s="730"/>
      <c r="E32" s="735"/>
      <c r="F32" s="736"/>
      <c r="G32" s="735"/>
      <c r="H32" s="736"/>
      <c r="I32" s="770"/>
      <c r="J32" s="770"/>
      <c r="K32" s="771"/>
      <c r="L32" s="772"/>
    </row>
    <row r="33" spans="1:13" ht="12.75" customHeight="1" x14ac:dyDescent="0.2">
      <c r="A33" s="737" t="s">
        <v>245</v>
      </c>
      <c r="B33" s="738"/>
      <c r="C33" s="738"/>
      <c r="D33" s="739"/>
      <c r="E33" s="759">
        <v>45943.46</v>
      </c>
      <c r="F33" s="760"/>
      <c r="G33" s="759">
        <v>45099.42</v>
      </c>
      <c r="H33" s="760"/>
      <c r="I33" s="764">
        <v>44428.639999999999</v>
      </c>
      <c r="J33" s="786"/>
      <c r="K33" s="782" t="e">
        <f>K24/K8</f>
        <v>#DIV/0!</v>
      </c>
      <c r="L33" s="783"/>
    </row>
    <row r="34" spans="1:13" ht="12.75" customHeight="1" x14ac:dyDescent="0.2">
      <c r="A34" s="727" t="s">
        <v>141</v>
      </c>
      <c r="B34" s="725"/>
      <c r="C34" s="725"/>
      <c r="D34" s="726"/>
      <c r="E34" s="761"/>
      <c r="F34" s="762"/>
      <c r="G34" s="761"/>
      <c r="H34" s="762"/>
      <c r="I34" s="787"/>
      <c r="J34" s="758"/>
      <c r="K34" s="784"/>
      <c r="L34" s="785"/>
    </row>
    <row r="35" spans="1:13" ht="12.75" customHeight="1" x14ac:dyDescent="0.2">
      <c r="A35" s="728" t="s">
        <v>242</v>
      </c>
      <c r="B35" s="729"/>
      <c r="C35" s="729"/>
      <c r="D35" s="730"/>
      <c r="E35" s="763"/>
      <c r="F35" s="764"/>
      <c r="G35" s="763"/>
      <c r="H35" s="764"/>
      <c r="I35" s="787"/>
      <c r="J35" s="758"/>
      <c r="K35" s="784"/>
      <c r="L35" s="785"/>
    </row>
    <row r="36" spans="1:13" ht="12.75" customHeight="1" x14ac:dyDescent="0.2">
      <c r="A36" s="740" t="s">
        <v>246</v>
      </c>
      <c r="B36" s="741"/>
      <c r="C36" s="741"/>
      <c r="D36" s="742"/>
      <c r="E36" s="759">
        <v>183.41</v>
      </c>
      <c r="F36" s="760"/>
      <c r="G36" s="759">
        <v>179.08</v>
      </c>
      <c r="H36" s="760"/>
      <c r="I36" s="764">
        <v>174.34</v>
      </c>
      <c r="J36" s="786"/>
      <c r="K36" s="782" t="e">
        <f>K24/Caratteristiche!M5</f>
        <v>#DIV/0!</v>
      </c>
      <c r="L36" s="783"/>
    </row>
    <row r="37" spans="1:13" ht="12.75" customHeight="1" x14ac:dyDescent="0.2">
      <c r="A37" s="727" t="s">
        <v>141</v>
      </c>
      <c r="B37" s="725"/>
      <c r="C37" s="725"/>
      <c r="D37" s="726"/>
      <c r="E37" s="761"/>
      <c r="F37" s="762"/>
      <c r="G37" s="761"/>
      <c r="H37" s="762"/>
      <c r="I37" s="787"/>
      <c r="J37" s="758"/>
      <c r="K37" s="784"/>
      <c r="L37" s="785"/>
    </row>
    <row r="38" spans="1:13" ht="13.5" customHeight="1" x14ac:dyDescent="0.2">
      <c r="A38" s="728" t="s">
        <v>220</v>
      </c>
      <c r="B38" s="729"/>
      <c r="C38" s="729"/>
      <c r="D38" s="730"/>
      <c r="E38" s="763"/>
      <c r="F38" s="764"/>
      <c r="G38" s="763"/>
      <c r="H38" s="764"/>
      <c r="I38" s="787"/>
      <c r="J38" s="758"/>
      <c r="K38" s="784"/>
      <c r="L38" s="785"/>
    </row>
    <row r="39" spans="1:13" ht="12.75" customHeight="1" x14ac:dyDescent="0.2">
      <c r="A39" s="740" t="s">
        <v>176</v>
      </c>
      <c r="B39" s="741"/>
      <c r="C39" s="741"/>
      <c r="D39" s="742"/>
      <c r="E39" s="773">
        <v>251</v>
      </c>
      <c r="F39" s="774"/>
      <c r="G39" s="773">
        <v>251.83333333333334</v>
      </c>
      <c r="H39" s="774"/>
      <c r="I39" s="779">
        <v>255</v>
      </c>
      <c r="J39" s="779"/>
      <c r="K39" s="780" t="e">
        <f>Caratteristiche!M5/K8</f>
        <v>#DIV/0!</v>
      </c>
      <c r="L39" s="781"/>
    </row>
    <row r="40" spans="1:13" ht="12.75" customHeight="1" x14ac:dyDescent="0.2">
      <c r="A40" s="727" t="s">
        <v>220</v>
      </c>
      <c r="B40" s="725"/>
      <c r="C40" s="725"/>
      <c r="D40" s="726"/>
      <c r="E40" s="775"/>
      <c r="F40" s="776"/>
      <c r="G40" s="775"/>
      <c r="H40" s="776"/>
      <c r="I40" s="779"/>
      <c r="J40" s="779"/>
      <c r="K40" s="780"/>
      <c r="L40" s="781"/>
      <c r="M40" s="221"/>
    </row>
    <row r="41" spans="1:13" ht="12.75" customHeight="1" x14ac:dyDescent="0.2">
      <c r="A41" s="728" t="s">
        <v>242</v>
      </c>
      <c r="B41" s="729"/>
      <c r="C41" s="729"/>
      <c r="D41" s="730"/>
      <c r="E41" s="777"/>
      <c r="F41" s="778"/>
      <c r="G41" s="777"/>
      <c r="H41" s="778"/>
      <c r="I41" s="779"/>
      <c r="J41" s="779"/>
      <c r="K41" s="780"/>
      <c r="L41" s="781"/>
    </row>
    <row r="42" spans="1:13" ht="24" customHeight="1" x14ac:dyDescent="0.2">
      <c r="A42" s="721" t="s">
        <v>434</v>
      </c>
      <c r="B42" s="722"/>
      <c r="C42" s="722"/>
      <c r="D42" s="723"/>
      <c r="E42" s="745">
        <v>0.5</v>
      </c>
      <c r="F42" s="746"/>
      <c r="G42" s="745">
        <v>0.5</v>
      </c>
      <c r="H42" s="746"/>
      <c r="I42" s="751">
        <v>0.5</v>
      </c>
      <c r="J42" s="751"/>
      <c r="K42" s="788" t="e">
        <f>K6/K8</f>
        <v>#DIV/0!</v>
      </c>
      <c r="L42" s="766"/>
    </row>
    <row r="43" spans="1:13" ht="12.75" customHeight="1" x14ac:dyDescent="0.2">
      <c r="A43" s="727" t="s">
        <v>177</v>
      </c>
      <c r="B43" s="725"/>
      <c r="C43" s="725"/>
      <c r="D43" s="726"/>
      <c r="E43" s="747"/>
      <c r="F43" s="748"/>
      <c r="G43" s="747"/>
      <c r="H43" s="748"/>
      <c r="I43" s="751"/>
      <c r="J43" s="751"/>
      <c r="K43" s="788"/>
      <c r="L43" s="766"/>
    </row>
    <row r="44" spans="1:13" ht="13.5" customHeight="1" x14ac:dyDescent="0.2">
      <c r="A44" s="724" t="s">
        <v>242</v>
      </c>
      <c r="B44" s="725"/>
      <c r="C44" s="725"/>
      <c r="D44" s="726"/>
      <c r="E44" s="749"/>
      <c r="F44" s="750"/>
      <c r="G44" s="749"/>
      <c r="H44" s="750"/>
      <c r="I44" s="751"/>
      <c r="J44" s="751"/>
      <c r="K44" s="788"/>
      <c r="L44" s="766"/>
    </row>
    <row r="45" spans="1:13" ht="12.75" customHeight="1" x14ac:dyDescent="0.2">
      <c r="A45" s="737" t="s">
        <v>35</v>
      </c>
      <c r="B45" s="738"/>
      <c r="C45" s="738"/>
      <c r="D45" s="739"/>
      <c r="E45" s="745">
        <v>0.78100000000000003</v>
      </c>
      <c r="F45" s="746"/>
      <c r="G45" s="745">
        <v>0.78069999999999995</v>
      </c>
      <c r="H45" s="746"/>
      <c r="I45" s="751">
        <v>0</v>
      </c>
      <c r="J45" s="751"/>
      <c r="K45" s="765" t="e">
        <f>K26/K25</f>
        <v>#DIV/0!</v>
      </c>
      <c r="L45" s="766"/>
    </row>
    <row r="46" spans="1:13" ht="12.75" customHeight="1" x14ac:dyDescent="0.2">
      <c r="A46" s="727" t="s">
        <v>178</v>
      </c>
      <c r="B46" s="725"/>
      <c r="C46" s="725"/>
      <c r="D46" s="726"/>
      <c r="E46" s="747"/>
      <c r="F46" s="748"/>
      <c r="G46" s="747"/>
      <c r="H46" s="748"/>
      <c r="I46" s="751"/>
      <c r="J46" s="751"/>
      <c r="K46" s="765"/>
      <c r="L46" s="766"/>
    </row>
    <row r="47" spans="1:13" ht="12.75" customHeight="1" x14ac:dyDescent="0.2">
      <c r="A47" s="728" t="s">
        <v>243</v>
      </c>
      <c r="B47" s="729"/>
      <c r="C47" s="729"/>
      <c r="D47" s="730"/>
      <c r="E47" s="749"/>
      <c r="F47" s="750"/>
      <c r="G47" s="749"/>
      <c r="H47" s="750"/>
      <c r="I47" s="751"/>
      <c r="J47" s="751"/>
      <c r="K47" s="765"/>
      <c r="L47" s="766"/>
    </row>
    <row r="48" spans="1:13" ht="12.75" customHeight="1" x14ac:dyDescent="0.2">
      <c r="A48" s="737" t="s">
        <v>36</v>
      </c>
      <c r="B48" s="738"/>
      <c r="C48" s="738"/>
      <c r="D48" s="739"/>
      <c r="E48" s="759">
        <v>148.63999999999999</v>
      </c>
      <c r="F48" s="760"/>
      <c r="G48" s="759">
        <v>148.33000000000001</v>
      </c>
      <c r="H48" s="760"/>
      <c r="I48" s="758">
        <v>0</v>
      </c>
      <c r="J48" s="758"/>
      <c r="K48" s="784" t="e">
        <f>K26/K8</f>
        <v>#DIV/0!</v>
      </c>
      <c r="L48" s="785"/>
    </row>
    <row r="49" spans="1:12" ht="12.75" customHeight="1" x14ac:dyDescent="0.2">
      <c r="A49" s="727" t="s">
        <v>179</v>
      </c>
      <c r="B49" s="725"/>
      <c r="C49" s="725"/>
      <c r="D49" s="726"/>
      <c r="E49" s="761"/>
      <c r="F49" s="762"/>
      <c r="G49" s="761"/>
      <c r="H49" s="762"/>
      <c r="I49" s="758"/>
      <c r="J49" s="758"/>
      <c r="K49" s="784"/>
      <c r="L49" s="785"/>
    </row>
    <row r="50" spans="1:12" ht="12.75" customHeight="1" x14ac:dyDescent="0.2">
      <c r="A50" s="728" t="s">
        <v>242</v>
      </c>
      <c r="B50" s="729"/>
      <c r="C50" s="729"/>
      <c r="D50" s="730"/>
      <c r="E50" s="763"/>
      <c r="F50" s="764"/>
      <c r="G50" s="763"/>
      <c r="H50" s="764"/>
      <c r="I50" s="758"/>
      <c r="J50" s="758"/>
      <c r="K50" s="784"/>
      <c r="L50" s="785"/>
    </row>
    <row r="51" spans="1:12" ht="12.75" customHeight="1" x14ac:dyDescent="0.2">
      <c r="A51" s="740" t="s">
        <v>37</v>
      </c>
      <c r="B51" s="741"/>
      <c r="C51" s="741"/>
      <c r="D51" s="742"/>
      <c r="E51" s="745">
        <v>3.2000000000000002E-3</v>
      </c>
      <c r="F51" s="746"/>
      <c r="G51" s="745">
        <v>3.3E-3</v>
      </c>
      <c r="H51" s="746"/>
      <c r="I51" s="751">
        <v>0</v>
      </c>
      <c r="J51" s="751"/>
      <c r="K51" s="765" t="e">
        <f>K26/K24</f>
        <v>#DIV/0!</v>
      </c>
      <c r="L51" s="766"/>
    </row>
    <row r="52" spans="1:12" ht="12.75" customHeight="1" x14ac:dyDescent="0.2">
      <c r="A52" s="727" t="s">
        <v>179</v>
      </c>
      <c r="B52" s="725"/>
      <c r="C52" s="725"/>
      <c r="D52" s="726"/>
      <c r="E52" s="747"/>
      <c r="F52" s="748"/>
      <c r="G52" s="747"/>
      <c r="H52" s="748"/>
      <c r="I52" s="751"/>
      <c r="J52" s="751"/>
      <c r="K52" s="765"/>
      <c r="L52" s="766"/>
    </row>
    <row r="53" spans="1:12" ht="13.5" customHeight="1" thickBot="1" x14ac:dyDescent="0.25">
      <c r="A53" s="755" t="s">
        <v>141</v>
      </c>
      <c r="B53" s="756"/>
      <c r="C53" s="756"/>
      <c r="D53" s="757"/>
      <c r="E53" s="752"/>
      <c r="F53" s="753"/>
      <c r="G53" s="752"/>
      <c r="H53" s="753"/>
      <c r="I53" s="754"/>
      <c r="J53" s="754"/>
      <c r="K53" s="767"/>
      <c r="L53" s="768"/>
    </row>
    <row r="56" spans="1:12" x14ac:dyDescent="0.2">
      <c r="A56" s="677"/>
      <c r="B56" s="677"/>
      <c r="C56" s="677"/>
      <c r="D56" s="677"/>
      <c r="E56" s="677"/>
      <c r="F56" s="677"/>
      <c r="G56" s="677"/>
      <c r="H56" s="677"/>
      <c r="I56" s="677"/>
      <c r="J56" s="677"/>
      <c r="K56" s="677"/>
      <c r="L56" s="677"/>
    </row>
    <row r="57" spans="1:12" x14ac:dyDescent="0.2">
      <c r="A57" s="4"/>
      <c r="B57" s="4"/>
    </row>
  </sheetData>
  <mergeCells count="156">
    <mergeCell ref="G23:H23"/>
    <mergeCell ref="I23:J23"/>
    <mergeCell ref="A22:L22"/>
    <mergeCell ref="A23:D23"/>
    <mergeCell ref="K23:L23"/>
    <mergeCell ref="G29:H29"/>
    <mergeCell ref="A28:L28"/>
    <mergeCell ref="A25:D25"/>
    <mergeCell ref="A32:D32"/>
    <mergeCell ref="A30:D30"/>
    <mergeCell ref="A31:D31"/>
    <mergeCell ref="E25:F25"/>
    <mergeCell ref="G25:H25"/>
    <mergeCell ref="K51:L53"/>
    <mergeCell ref="E36:F38"/>
    <mergeCell ref="K29:L29"/>
    <mergeCell ref="G30:H32"/>
    <mergeCell ref="I30:J32"/>
    <mergeCell ref="K30:L32"/>
    <mergeCell ref="G39:H41"/>
    <mergeCell ref="I39:J41"/>
    <mergeCell ref="K39:L41"/>
    <mergeCell ref="I29:J29"/>
    <mergeCell ref="K36:L38"/>
    <mergeCell ref="E33:F35"/>
    <mergeCell ref="K33:L35"/>
    <mergeCell ref="I33:J35"/>
    <mergeCell ref="G33:H35"/>
    <mergeCell ref="E39:F41"/>
    <mergeCell ref="K45:L47"/>
    <mergeCell ref="K48:L50"/>
    <mergeCell ref="E42:F44"/>
    <mergeCell ref="G36:H38"/>
    <mergeCell ref="I36:J38"/>
    <mergeCell ref="G42:H44"/>
    <mergeCell ref="I42:J44"/>
    <mergeCell ref="K42:L44"/>
    <mergeCell ref="G45:H47"/>
    <mergeCell ref="I45:J47"/>
    <mergeCell ref="A51:D51"/>
    <mergeCell ref="E51:F53"/>
    <mergeCell ref="G51:H53"/>
    <mergeCell ref="I51:J53"/>
    <mergeCell ref="A52:D52"/>
    <mergeCell ref="A53:D53"/>
    <mergeCell ref="I48:J50"/>
    <mergeCell ref="A48:D48"/>
    <mergeCell ref="E48:F50"/>
    <mergeCell ref="G48:H50"/>
    <mergeCell ref="A49:D49"/>
    <mergeCell ref="A50:D50"/>
    <mergeCell ref="I8:J8"/>
    <mergeCell ref="I11:J11"/>
    <mergeCell ref="E18:F18"/>
    <mergeCell ref="G18:H18"/>
    <mergeCell ref="I18:J18"/>
    <mergeCell ref="A42:D42"/>
    <mergeCell ref="A44:D44"/>
    <mergeCell ref="A46:D46"/>
    <mergeCell ref="A47:D47"/>
    <mergeCell ref="A43:D43"/>
    <mergeCell ref="E30:F32"/>
    <mergeCell ref="E29:F29"/>
    <mergeCell ref="A37:D37"/>
    <mergeCell ref="A38:D38"/>
    <mergeCell ref="A33:D33"/>
    <mergeCell ref="A35:D35"/>
    <mergeCell ref="A34:D34"/>
    <mergeCell ref="A40:D40"/>
    <mergeCell ref="A41:D41"/>
    <mergeCell ref="A39:D39"/>
    <mergeCell ref="A36:D36"/>
    <mergeCell ref="A29:D29"/>
    <mergeCell ref="A45:D45"/>
    <mergeCell ref="E45:F47"/>
    <mergeCell ref="A9:L9"/>
    <mergeCell ref="I24:J24"/>
    <mergeCell ref="E26:F26"/>
    <mergeCell ref="G26:H26"/>
    <mergeCell ref="K24:L24"/>
    <mergeCell ref="A26:D26"/>
    <mergeCell ref="K26:L26"/>
    <mergeCell ref="I25:J25"/>
    <mergeCell ref="K25:L25"/>
    <mergeCell ref="E24:F24"/>
    <mergeCell ref="G24:H24"/>
    <mergeCell ref="A24:D24"/>
    <mergeCell ref="A20:D20"/>
    <mergeCell ref="E20:F20"/>
    <mergeCell ref="E11:F11"/>
    <mergeCell ref="I26:J26"/>
    <mergeCell ref="A16:L16"/>
    <mergeCell ref="A19:D19"/>
    <mergeCell ref="E19:F19"/>
    <mergeCell ref="G19:H19"/>
    <mergeCell ref="I19:J19"/>
    <mergeCell ref="E23:F23"/>
    <mergeCell ref="K18:L18"/>
    <mergeCell ref="K20:L20"/>
    <mergeCell ref="A1:J1"/>
    <mergeCell ref="A4:D4"/>
    <mergeCell ref="A2:L2"/>
    <mergeCell ref="G6:H6"/>
    <mergeCell ref="I6:J6"/>
    <mergeCell ref="E6:F6"/>
    <mergeCell ref="K5:L5"/>
    <mergeCell ref="K6:L6"/>
    <mergeCell ref="A3:L3"/>
    <mergeCell ref="I5:J5"/>
    <mergeCell ref="G4:H4"/>
    <mergeCell ref="I4:J4"/>
    <mergeCell ref="K4:L4"/>
    <mergeCell ref="E4:F4"/>
    <mergeCell ref="A6:D6"/>
    <mergeCell ref="A5:D5"/>
    <mergeCell ref="E5:F5"/>
    <mergeCell ref="G5:H5"/>
    <mergeCell ref="K14:L14"/>
    <mergeCell ref="A17:L17"/>
    <mergeCell ref="A18:D18"/>
    <mergeCell ref="G20:H20"/>
    <mergeCell ref="I20:J20"/>
    <mergeCell ref="K19:L19"/>
    <mergeCell ref="A14:D14"/>
    <mergeCell ref="E14:F14"/>
    <mergeCell ref="G14:H14"/>
    <mergeCell ref="I14:J14"/>
    <mergeCell ref="A15:D15"/>
    <mergeCell ref="E15:F15"/>
    <mergeCell ref="G15:H15"/>
    <mergeCell ref="I15:J15"/>
    <mergeCell ref="K15:L15"/>
    <mergeCell ref="A56:L56"/>
    <mergeCell ref="A7:D7"/>
    <mergeCell ref="A8:D8"/>
    <mergeCell ref="E7:F7"/>
    <mergeCell ref="G7:H7"/>
    <mergeCell ref="I7:J7"/>
    <mergeCell ref="K7:L7"/>
    <mergeCell ref="E8:F8"/>
    <mergeCell ref="G11:H11"/>
    <mergeCell ref="K12:L12"/>
    <mergeCell ref="K13:L13"/>
    <mergeCell ref="K11:L11"/>
    <mergeCell ref="A13:D13"/>
    <mergeCell ref="E13:F13"/>
    <mergeCell ref="G13:H13"/>
    <mergeCell ref="G8:H8"/>
    <mergeCell ref="I13:J13"/>
    <mergeCell ref="K8:L8"/>
    <mergeCell ref="A12:D12"/>
    <mergeCell ref="E12:F12"/>
    <mergeCell ref="G12:H12"/>
    <mergeCell ref="I12:J12"/>
    <mergeCell ref="A10:L10"/>
    <mergeCell ref="A11:D11"/>
  </mergeCells>
  <phoneticPr fontId="2" type="noConversion"/>
  <pageMargins left="0.39370078740157483" right="0.39370078740157483" top="0.19685039370078741" bottom="0.19685039370078741" header="0.15748031496062992" footer="0.19685039370078741"/>
  <pageSetup paperSize="9" scale="80" orientation="portrait" r:id="rId1"/>
  <headerFooter alignWithMargins="0">
    <oddFooter>&amp;L&amp;"Tahoma,Corsivo"&amp;8Elenco Processi&amp;R&amp;P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oglio7">
    <tabColor rgb="FF00B050"/>
  </sheetPr>
  <dimension ref="A1:T67"/>
  <sheetViews>
    <sheetView showWhiteSpace="0" view="pageBreakPreview" topLeftCell="A20" zoomScaleNormal="100" zoomScaleSheetLayoutView="100" workbookViewId="0">
      <selection activeCell="A54" sqref="A54:K54"/>
    </sheetView>
  </sheetViews>
  <sheetFormatPr defaultRowHeight="12.75" x14ac:dyDescent="0.2"/>
  <cols>
    <col min="1" max="4" width="9.140625" style="8"/>
    <col min="5" max="5" width="11" style="8" bestFit="1" customWidth="1"/>
    <col min="6" max="6" width="12" style="8" customWidth="1"/>
    <col min="7" max="7" width="10.7109375" style="8" hidden="1" customWidth="1"/>
    <col min="8" max="8" width="10.85546875" style="8" customWidth="1"/>
    <col min="9" max="9" width="11.5703125" style="8" customWidth="1"/>
    <col min="10" max="10" width="0.28515625" style="8" hidden="1" customWidth="1"/>
    <col min="11" max="11" width="9.140625" style="8" hidden="1" customWidth="1"/>
    <col min="12" max="12" width="11.85546875" style="8" bestFit="1" customWidth="1"/>
    <col min="13" max="13" width="12" style="8" customWidth="1"/>
    <col min="14" max="14" width="12.28515625" style="8" customWidth="1"/>
    <col min="15" max="15" width="11.7109375" style="8" customWidth="1"/>
    <col min="16" max="16" width="11.42578125" style="8" customWidth="1"/>
    <col min="17" max="17" width="11" style="8" customWidth="1"/>
    <col min="18" max="18" width="9.140625" style="8"/>
    <col min="19" max="19" width="19" style="8" bestFit="1" customWidth="1"/>
    <col min="20" max="16384" width="9.140625" style="8"/>
  </cols>
  <sheetData>
    <row r="1" spans="1:18" ht="21.75" customHeight="1" thickBot="1" x14ac:dyDescent="0.25">
      <c r="A1" s="698"/>
      <c r="B1" s="699"/>
      <c r="C1" s="699"/>
      <c r="D1" s="699"/>
      <c r="E1" s="699"/>
      <c r="F1" s="699"/>
      <c r="G1" s="699"/>
      <c r="H1" s="699"/>
      <c r="I1" s="699"/>
      <c r="J1" s="699"/>
      <c r="K1" s="699"/>
      <c r="L1" s="699"/>
      <c r="M1" s="699"/>
      <c r="N1" s="699"/>
      <c r="O1" s="699"/>
      <c r="P1" s="122" t="s">
        <v>268</v>
      </c>
      <c r="Q1" s="123">
        <v>2013</v>
      </c>
    </row>
    <row r="2" spans="1:18" ht="24.75" customHeight="1" x14ac:dyDescent="0.2">
      <c r="A2" s="813" t="s">
        <v>269</v>
      </c>
      <c r="B2" s="814"/>
      <c r="C2" s="814"/>
      <c r="D2" s="814"/>
      <c r="E2" s="814"/>
      <c r="F2" s="814"/>
      <c r="G2" s="814"/>
      <c r="H2" s="814"/>
      <c r="I2" s="814"/>
      <c r="J2" s="814"/>
      <c r="K2" s="814"/>
      <c r="L2" s="814"/>
      <c r="M2" s="814"/>
      <c r="N2" s="814"/>
      <c r="O2" s="814"/>
      <c r="P2" s="815"/>
      <c r="Q2" s="816"/>
    </row>
    <row r="3" spans="1:18" x14ac:dyDescent="0.2">
      <c r="A3" s="124"/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6"/>
    </row>
    <row r="4" spans="1:18" x14ac:dyDescent="0.2">
      <c r="A4" s="124" t="s">
        <v>270</v>
      </c>
      <c r="B4" s="125"/>
      <c r="C4" s="125"/>
      <c r="D4" s="125"/>
      <c r="E4" s="792" t="s">
        <v>379</v>
      </c>
      <c r="F4" s="792"/>
      <c r="G4" s="792"/>
      <c r="H4" s="792"/>
      <c r="I4" s="792"/>
      <c r="J4" s="792"/>
      <c r="K4" s="792"/>
      <c r="L4" s="792"/>
      <c r="M4" s="127"/>
      <c r="N4" s="125"/>
      <c r="O4" s="125"/>
      <c r="P4" s="125"/>
      <c r="Q4" s="128"/>
    </row>
    <row r="5" spans="1:18" x14ac:dyDescent="0.2">
      <c r="A5" s="124" t="s">
        <v>271</v>
      </c>
      <c r="B5" s="125"/>
      <c r="C5" s="125"/>
      <c r="D5" s="125"/>
      <c r="E5" s="792" t="s">
        <v>380</v>
      </c>
      <c r="F5" s="792"/>
      <c r="G5" s="792"/>
      <c r="H5" s="792"/>
      <c r="I5" s="792"/>
      <c r="J5" s="792"/>
      <c r="K5" s="792"/>
      <c r="L5" s="792"/>
      <c r="M5" s="127"/>
      <c r="N5" s="125"/>
      <c r="O5" s="125"/>
      <c r="P5" s="125"/>
      <c r="Q5" s="125"/>
    </row>
    <row r="6" spans="1:18" x14ac:dyDescent="0.2">
      <c r="A6" s="124" t="s">
        <v>272</v>
      </c>
      <c r="B6" s="125"/>
      <c r="C6" s="125"/>
      <c r="D6" s="125"/>
      <c r="E6" s="792" t="s">
        <v>380</v>
      </c>
      <c r="F6" s="792"/>
      <c r="G6" s="792"/>
      <c r="H6" s="792"/>
      <c r="I6" s="792"/>
      <c r="J6" s="792"/>
      <c r="K6" s="792"/>
      <c r="L6" s="792"/>
      <c r="M6" s="127"/>
      <c r="N6" s="125"/>
      <c r="O6" s="125"/>
      <c r="P6" s="125"/>
      <c r="Q6" s="125"/>
    </row>
    <row r="7" spans="1:18" ht="13.5" thickBot="1" x14ac:dyDescent="0.25">
      <c r="A7" s="129"/>
      <c r="B7" s="130"/>
      <c r="C7" s="130"/>
      <c r="D7" s="130"/>
      <c r="E7" s="130"/>
      <c r="F7" s="130"/>
      <c r="G7" s="130"/>
      <c r="H7" s="130"/>
      <c r="I7" s="130"/>
      <c r="J7" s="130"/>
      <c r="K7" s="130"/>
      <c r="L7" s="130"/>
      <c r="M7" s="130"/>
      <c r="N7" s="130"/>
      <c r="O7" s="130"/>
      <c r="P7" s="130"/>
      <c r="Q7" s="131"/>
    </row>
    <row r="8" spans="1:18" x14ac:dyDescent="0.2">
      <c r="A8" s="817" t="s">
        <v>401</v>
      </c>
      <c r="B8" s="818"/>
      <c r="C8" s="818"/>
      <c r="D8" s="818"/>
      <c r="E8" s="818"/>
      <c r="F8" s="818"/>
      <c r="G8" s="818"/>
      <c r="H8" s="818"/>
      <c r="I8" s="818"/>
      <c r="J8" s="818"/>
      <c r="K8" s="818"/>
      <c r="L8" s="818"/>
      <c r="M8" s="818"/>
      <c r="N8" s="818"/>
      <c r="O8" s="818"/>
      <c r="P8" s="818"/>
      <c r="Q8" s="819"/>
      <c r="R8" s="1"/>
    </row>
    <row r="9" spans="1:18" ht="12.75" customHeight="1" x14ac:dyDescent="0.2">
      <c r="A9" s="820" t="s">
        <v>364</v>
      </c>
      <c r="B9" s="821"/>
      <c r="C9" s="821"/>
      <c r="D9" s="821"/>
      <c r="E9" s="821"/>
      <c r="F9" s="821"/>
      <c r="G9" s="821"/>
      <c r="H9" s="821"/>
      <c r="I9" s="821"/>
      <c r="J9" s="821"/>
      <c r="K9" s="821"/>
      <c r="L9" s="821"/>
      <c r="M9" s="821"/>
      <c r="N9" s="821"/>
      <c r="O9" s="821"/>
      <c r="P9" s="821"/>
      <c r="Q9" s="822"/>
      <c r="R9" s="1"/>
    </row>
    <row r="10" spans="1:18" x14ac:dyDescent="0.2">
      <c r="A10" s="823"/>
      <c r="B10" s="824"/>
      <c r="C10" s="824"/>
      <c r="D10" s="824"/>
      <c r="E10" s="824"/>
      <c r="F10" s="824"/>
      <c r="G10" s="824"/>
      <c r="H10" s="824"/>
      <c r="I10" s="824"/>
      <c r="J10" s="824"/>
      <c r="K10" s="824"/>
      <c r="L10" s="824"/>
      <c r="M10" s="824"/>
      <c r="N10" s="824"/>
      <c r="O10" s="824"/>
      <c r="P10" s="824"/>
      <c r="Q10" s="825"/>
      <c r="R10" s="1"/>
    </row>
    <row r="11" spans="1:18" x14ac:dyDescent="0.2">
      <c r="A11" s="611" t="s">
        <v>279</v>
      </c>
      <c r="B11" s="612"/>
      <c r="C11" s="612"/>
      <c r="D11" s="612"/>
      <c r="E11" s="612"/>
      <c r="F11" s="612"/>
      <c r="G11" s="612"/>
      <c r="H11" s="612"/>
      <c r="I11" s="612"/>
      <c r="J11" s="612"/>
      <c r="K11" s="612"/>
      <c r="L11" s="612"/>
      <c r="M11" s="612"/>
      <c r="N11" s="612"/>
      <c r="O11" s="612"/>
      <c r="P11" s="612"/>
      <c r="Q11" s="668"/>
      <c r="R11" s="2"/>
    </row>
    <row r="12" spans="1:18" ht="14.25" customHeight="1" x14ac:dyDescent="0.2">
      <c r="A12" s="826" t="s">
        <v>391</v>
      </c>
      <c r="B12" s="827"/>
      <c r="C12" s="827"/>
      <c r="D12" s="827"/>
      <c r="E12" s="827"/>
      <c r="F12" s="827"/>
      <c r="G12" s="827"/>
      <c r="H12" s="827"/>
      <c r="I12" s="827"/>
      <c r="J12" s="827"/>
      <c r="K12" s="827"/>
      <c r="L12" s="827"/>
      <c r="M12" s="827"/>
      <c r="N12" s="827"/>
      <c r="O12" s="827"/>
      <c r="P12" s="827"/>
      <c r="Q12" s="828"/>
      <c r="R12" s="1"/>
    </row>
    <row r="13" spans="1:18" ht="14.25" customHeight="1" x14ac:dyDescent="0.2">
      <c r="A13" s="829"/>
      <c r="B13" s="830"/>
      <c r="C13" s="830"/>
      <c r="D13" s="830"/>
      <c r="E13" s="830"/>
      <c r="F13" s="830"/>
      <c r="G13" s="830"/>
      <c r="H13" s="830"/>
      <c r="I13" s="830"/>
      <c r="J13" s="830"/>
      <c r="K13" s="830"/>
      <c r="L13" s="830"/>
      <c r="M13" s="830"/>
      <c r="N13" s="830"/>
      <c r="O13" s="830"/>
      <c r="P13" s="830"/>
      <c r="Q13" s="831"/>
      <c r="R13" s="1"/>
    </row>
    <row r="14" spans="1:18" ht="14.25" customHeight="1" x14ac:dyDescent="0.2">
      <c r="A14" s="829"/>
      <c r="B14" s="830"/>
      <c r="C14" s="830"/>
      <c r="D14" s="830"/>
      <c r="E14" s="830"/>
      <c r="F14" s="830"/>
      <c r="G14" s="830"/>
      <c r="H14" s="830"/>
      <c r="I14" s="830"/>
      <c r="J14" s="830"/>
      <c r="K14" s="830"/>
      <c r="L14" s="830"/>
      <c r="M14" s="830"/>
      <c r="N14" s="830"/>
      <c r="O14" s="830"/>
      <c r="P14" s="830"/>
      <c r="Q14" s="831"/>
      <c r="R14" s="1"/>
    </row>
    <row r="15" spans="1:18" ht="14.25" customHeight="1" x14ac:dyDescent="0.2">
      <c r="A15" s="829"/>
      <c r="B15" s="830"/>
      <c r="C15" s="830"/>
      <c r="D15" s="830"/>
      <c r="E15" s="830"/>
      <c r="F15" s="830"/>
      <c r="G15" s="830"/>
      <c r="H15" s="830"/>
      <c r="I15" s="830"/>
      <c r="J15" s="830"/>
      <c r="K15" s="830"/>
      <c r="L15" s="830"/>
      <c r="M15" s="830"/>
      <c r="N15" s="830"/>
      <c r="O15" s="830"/>
      <c r="P15" s="830"/>
      <c r="Q15" s="831"/>
      <c r="R15" s="1"/>
    </row>
    <row r="16" spans="1:18" x14ac:dyDescent="0.2">
      <c r="A16" s="832"/>
      <c r="B16" s="833"/>
      <c r="C16" s="833"/>
      <c r="D16" s="833"/>
      <c r="E16" s="833"/>
      <c r="F16" s="833"/>
      <c r="G16" s="833"/>
      <c r="H16" s="833"/>
      <c r="I16" s="833"/>
      <c r="J16" s="833"/>
      <c r="K16" s="833"/>
      <c r="L16" s="833"/>
      <c r="M16" s="833"/>
      <c r="N16" s="833"/>
      <c r="O16" s="833"/>
      <c r="P16" s="833"/>
      <c r="Q16" s="834"/>
      <c r="R16" s="1"/>
    </row>
    <row r="17" spans="1:19" x14ac:dyDescent="0.2">
      <c r="A17" s="611" t="s">
        <v>185</v>
      </c>
      <c r="B17" s="612"/>
      <c r="C17" s="612"/>
      <c r="D17" s="612"/>
      <c r="E17" s="612"/>
      <c r="F17" s="612"/>
      <c r="G17" s="612"/>
      <c r="H17" s="612"/>
      <c r="I17" s="612"/>
      <c r="J17" s="612"/>
      <c r="K17" s="612"/>
      <c r="L17" s="612"/>
      <c r="M17" s="612"/>
      <c r="N17" s="612"/>
      <c r="O17" s="612"/>
      <c r="P17" s="612"/>
      <c r="Q17" s="668"/>
      <c r="R17" s="1"/>
    </row>
    <row r="18" spans="1:19" ht="14.25" x14ac:dyDescent="0.2">
      <c r="A18" s="835" t="s">
        <v>186</v>
      </c>
      <c r="B18" s="836"/>
      <c r="C18" s="836"/>
      <c r="D18" s="836"/>
      <c r="E18" s="836"/>
      <c r="F18" s="836"/>
      <c r="G18" s="836"/>
      <c r="H18" s="836"/>
      <c r="I18" s="836"/>
      <c r="J18" s="836"/>
      <c r="K18" s="836"/>
      <c r="L18" s="836"/>
      <c r="M18" s="836"/>
      <c r="N18" s="836"/>
      <c r="O18" s="836"/>
      <c r="P18" s="836"/>
      <c r="Q18" s="837"/>
      <c r="R18" s="1"/>
    </row>
    <row r="19" spans="1:19" ht="14.25" customHeight="1" x14ac:dyDescent="0.2">
      <c r="A19" s="611" t="s">
        <v>225</v>
      </c>
      <c r="B19" s="612"/>
      <c r="C19" s="612"/>
      <c r="D19" s="612"/>
      <c r="E19" s="612"/>
      <c r="F19" s="612"/>
      <c r="G19" s="612"/>
      <c r="H19" s="612"/>
      <c r="I19" s="612"/>
      <c r="J19" s="612"/>
      <c r="K19" s="612"/>
      <c r="L19" s="612"/>
      <c r="M19" s="612"/>
      <c r="N19" s="612"/>
      <c r="O19" s="612"/>
      <c r="P19" s="612"/>
      <c r="Q19" s="668"/>
      <c r="R19" s="1"/>
    </row>
    <row r="20" spans="1:19" ht="15" thickBot="1" x14ac:dyDescent="0.25">
      <c r="A20" s="820" t="s">
        <v>206</v>
      </c>
      <c r="B20" s="821"/>
      <c r="C20" s="821"/>
      <c r="D20" s="821"/>
      <c r="E20" s="821"/>
      <c r="F20" s="821"/>
      <c r="G20" s="821"/>
      <c r="H20" s="821"/>
      <c r="I20" s="821"/>
      <c r="J20" s="821"/>
      <c r="K20" s="821"/>
      <c r="L20" s="821"/>
      <c r="M20" s="821"/>
      <c r="N20" s="821"/>
      <c r="O20" s="821"/>
      <c r="P20" s="821"/>
      <c r="Q20" s="822"/>
      <c r="R20" s="1"/>
    </row>
    <row r="21" spans="1:19" ht="13.5" customHeight="1" thickBot="1" x14ac:dyDescent="0.25">
      <c r="A21" s="838" t="s">
        <v>273</v>
      </c>
      <c r="B21" s="839"/>
      <c r="C21" s="839"/>
      <c r="D21" s="839"/>
      <c r="E21" s="839"/>
      <c r="F21" s="839"/>
      <c r="G21" s="839"/>
      <c r="H21" s="839"/>
      <c r="I21" s="839"/>
      <c r="J21" s="839"/>
      <c r="K21" s="839"/>
      <c r="L21" s="839"/>
      <c r="M21" s="839"/>
      <c r="N21" s="839"/>
      <c r="O21" s="839"/>
      <c r="P21" s="840"/>
      <c r="Q21" s="841"/>
      <c r="R21" s="1"/>
    </row>
    <row r="22" spans="1:19" s="6" customFormat="1" ht="49.5" customHeight="1" x14ac:dyDescent="0.2">
      <c r="A22" s="810"/>
      <c r="B22" s="811"/>
      <c r="C22" s="811"/>
      <c r="D22" s="811"/>
      <c r="E22" s="811"/>
      <c r="F22" s="811"/>
      <c r="G22" s="389">
        <f>Q1-3</f>
        <v>2010</v>
      </c>
      <c r="H22" s="389">
        <v>2010</v>
      </c>
      <c r="I22" s="389">
        <v>2011</v>
      </c>
      <c r="J22" s="390" t="s">
        <v>284</v>
      </c>
      <c r="K22" s="134" t="s">
        <v>226</v>
      </c>
      <c r="L22" s="335">
        <v>2012</v>
      </c>
      <c r="M22" s="391" t="s">
        <v>455</v>
      </c>
      <c r="N22" s="135" t="s">
        <v>232</v>
      </c>
      <c r="O22" s="134" t="s">
        <v>233</v>
      </c>
      <c r="P22" s="392" t="s">
        <v>82</v>
      </c>
      <c r="Q22" s="393" t="s">
        <v>234</v>
      </c>
      <c r="R22" s="394"/>
      <c r="S22" s="395"/>
    </row>
    <row r="23" spans="1:19" ht="12.75" customHeight="1" x14ac:dyDescent="0.2">
      <c r="A23" s="812" t="s">
        <v>274</v>
      </c>
      <c r="B23" s="800"/>
      <c r="C23" s="800"/>
      <c r="D23" s="800"/>
      <c r="E23" s="800"/>
      <c r="F23" s="800"/>
      <c r="G23" s="808"/>
      <c r="H23" s="808"/>
      <c r="I23" s="808"/>
      <c r="J23" s="808"/>
      <c r="K23" s="808"/>
      <c r="L23" s="808"/>
      <c r="M23" s="808"/>
      <c r="N23" s="808"/>
      <c r="O23" s="808"/>
      <c r="P23" s="808"/>
      <c r="Q23" s="809"/>
    </row>
    <row r="24" spans="1:19" ht="12.75" customHeight="1" x14ac:dyDescent="0.2">
      <c r="A24" s="798" t="s">
        <v>220</v>
      </c>
      <c r="B24" s="799"/>
      <c r="C24" s="799"/>
      <c r="D24" s="799"/>
      <c r="E24" s="799"/>
      <c r="F24" s="799"/>
      <c r="G24" s="75">
        <f>Caratteristiche!G5</f>
        <v>1511</v>
      </c>
      <c r="H24" s="75">
        <v>1511</v>
      </c>
      <c r="I24" s="75">
        <v>1529</v>
      </c>
      <c r="J24" s="139">
        <f>(G24+H24+I24)/3</f>
        <v>1517</v>
      </c>
      <c r="K24" s="140"/>
      <c r="L24" s="140">
        <v>1506</v>
      </c>
      <c r="M24" s="35">
        <f>(H24+I24+L24)/3</f>
        <v>1515.3333333333333</v>
      </c>
      <c r="N24" s="486">
        <v>1510</v>
      </c>
      <c r="O24" s="383"/>
      <c r="P24" s="222"/>
      <c r="Q24" s="223"/>
    </row>
    <row r="25" spans="1:19" ht="11.25" customHeight="1" x14ac:dyDescent="0.2">
      <c r="A25" s="796" t="s">
        <v>430</v>
      </c>
      <c r="B25" s="797"/>
      <c r="C25" s="797"/>
      <c r="D25" s="797"/>
      <c r="E25" s="797"/>
      <c r="F25" s="797"/>
      <c r="G25" s="112">
        <v>5</v>
      </c>
      <c r="H25" s="112">
        <v>5</v>
      </c>
      <c r="I25" s="112">
        <v>5</v>
      </c>
      <c r="J25" s="112">
        <f>(G25+H25+I25)/3</f>
        <v>5</v>
      </c>
      <c r="K25" s="144"/>
      <c r="L25" s="112">
        <v>5</v>
      </c>
      <c r="M25" s="35">
        <f t="shared" ref="M25:M31" si="0">(H25+I25+L25)/3</f>
        <v>5</v>
      </c>
      <c r="N25" s="487">
        <v>5</v>
      </c>
      <c r="O25" s="384"/>
      <c r="P25" s="225">
        <f t="shared" ref="P25:P31" si="1">(O25/M25)-100%</f>
        <v>-1</v>
      </c>
      <c r="Q25" s="147">
        <f t="shared" ref="Q25:Q31" si="2">(O25/N25)-100%</f>
        <v>-1</v>
      </c>
    </row>
    <row r="26" spans="1:19" ht="17.25" customHeight="1" x14ac:dyDescent="0.2">
      <c r="A26" s="796" t="s">
        <v>381</v>
      </c>
      <c r="B26" s="797"/>
      <c r="C26" s="797"/>
      <c r="D26" s="797"/>
      <c r="E26" s="797"/>
      <c r="F26" s="797"/>
      <c r="G26" s="112">
        <f>0.5+0.4+0.1</f>
        <v>1</v>
      </c>
      <c r="H26" s="112">
        <v>0.88</v>
      </c>
      <c r="I26" s="112">
        <v>0.93</v>
      </c>
      <c r="J26" s="112">
        <f>(G26+H26+I26)/3</f>
        <v>0.93666666666666665</v>
      </c>
      <c r="K26" s="144"/>
      <c r="L26" s="112">
        <v>0.94</v>
      </c>
      <c r="M26" s="35">
        <f t="shared" si="0"/>
        <v>0.91666666666666663</v>
      </c>
      <c r="N26" s="488">
        <v>0.94</v>
      </c>
      <c r="O26" s="384"/>
      <c r="P26" s="146">
        <f t="shared" si="1"/>
        <v>-1</v>
      </c>
      <c r="Q26" s="147">
        <f t="shared" si="2"/>
        <v>-1</v>
      </c>
    </row>
    <row r="27" spans="1:19" ht="12" customHeight="1" x14ac:dyDescent="0.2">
      <c r="A27" s="796" t="s">
        <v>382</v>
      </c>
      <c r="B27" s="797"/>
      <c r="C27" s="797"/>
      <c r="D27" s="797"/>
      <c r="E27" s="797"/>
      <c r="F27" s="797"/>
      <c r="G27" s="112">
        <f>'[1]Ripartizione 2008'!$L$33+'[1]Ripartizione 2008'!$L$36</f>
        <v>1029.6000000000001</v>
      </c>
      <c r="H27" s="112">
        <v>1092.7</v>
      </c>
      <c r="I27" s="112">
        <v>1045.3000000000002</v>
      </c>
      <c r="J27" s="112">
        <f>(G27+H27+I27)/3</f>
        <v>1055.8666666666668</v>
      </c>
      <c r="K27" s="144"/>
      <c r="L27" s="144">
        <v>1045.4185</v>
      </c>
      <c r="M27" s="35">
        <f t="shared" si="0"/>
        <v>1061.1395</v>
      </c>
      <c r="N27" s="487">
        <v>1045</v>
      </c>
      <c r="O27" s="385"/>
      <c r="P27" s="226">
        <f t="shared" si="1"/>
        <v>-1</v>
      </c>
      <c r="Q27" s="227">
        <f t="shared" si="2"/>
        <v>-1</v>
      </c>
    </row>
    <row r="28" spans="1:19" ht="12" customHeight="1" x14ac:dyDescent="0.2">
      <c r="A28" s="796" t="s">
        <v>383</v>
      </c>
      <c r="B28" s="797"/>
      <c r="C28" s="797"/>
      <c r="D28" s="797"/>
      <c r="E28" s="797"/>
      <c r="F28" s="797"/>
      <c r="G28" s="112">
        <f>'[1]Ripartizione 2008'!$O$37</f>
        <v>8553.6000000000022</v>
      </c>
      <c r="H28" s="112">
        <v>8163</v>
      </c>
      <c r="I28" s="112">
        <v>8342.08</v>
      </c>
      <c r="J28" s="112">
        <f>(G28+H28+I28)/3</f>
        <v>8352.8933333333334</v>
      </c>
      <c r="K28" s="144"/>
      <c r="L28" s="112">
        <v>8368.91</v>
      </c>
      <c r="M28" s="35">
        <f t="shared" si="0"/>
        <v>8291.33</v>
      </c>
      <c r="N28" s="488">
        <v>8368</v>
      </c>
      <c r="O28" s="384"/>
      <c r="P28" s="146">
        <f t="shared" si="1"/>
        <v>-1</v>
      </c>
      <c r="Q28" s="147">
        <f t="shared" si="2"/>
        <v>-1</v>
      </c>
    </row>
    <row r="29" spans="1:19" ht="12" customHeight="1" x14ac:dyDescent="0.2">
      <c r="A29" s="796" t="s">
        <v>392</v>
      </c>
      <c r="B29" s="797"/>
      <c r="C29" s="797"/>
      <c r="D29" s="797"/>
      <c r="E29" s="797"/>
      <c r="F29" s="797"/>
      <c r="G29" s="113">
        <v>323</v>
      </c>
      <c r="H29" s="113">
        <v>491</v>
      </c>
      <c r="I29" s="113">
        <v>554</v>
      </c>
      <c r="J29" s="113"/>
      <c r="K29" s="228"/>
      <c r="L29" s="113">
        <v>568</v>
      </c>
      <c r="M29" s="35">
        <f t="shared" si="0"/>
        <v>537.66666666666663</v>
      </c>
      <c r="N29" s="489">
        <v>568</v>
      </c>
      <c r="O29" s="386"/>
      <c r="P29" s="229">
        <f t="shared" si="1"/>
        <v>-1</v>
      </c>
      <c r="Q29" s="227">
        <f t="shared" si="2"/>
        <v>-1</v>
      </c>
    </row>
    <row r="30" spans="1:19" ht="12" customHeight="1" x14ac:dyDescent="0.2">
      <c r="A30" s="796" t="s">
        <v>384</v>
      </c>
      <c r="B30" s="797"/>
      <c r="C30" s="797"/>
      <c r="D30" s="797"/>
      <c r="E30" s="797"/>
      <c r="F30" s="797"/>
      <c r="G30" s="113">
        <f>45+31+20+56+51+18+1</f>
        <v>222</v>
      </c>
      <c r="H30" s="113">
        <v>278</v>
      </c>
      <c r="I30" s="113">
        <v>246</v>
      </c>
      <c r="J30" s="113"/>
      <c r="K30" s="228"/>
      <c r="L30" s="113">
        <v>245</v>
      </c>
      <c r="M30" s="35">
        <f t="shared" si="0"/>
        <v>256.33333333333331</v>
      </c>
      <c r="N30" s="489">
        <v>245</v>
      </c>
      <c r="O30" s="386"/>
      <c r="P30" s="146">
        <f t="shared" si="1"/>
        <v>-1</v>
      </c>
      <c r="Q30" s="227">
        <f t="shared" si="2"/>
        <v>-1</v>
      </c>
    </row>
    <row r="31" spans="1:19" x14ac:dyDescent="0.2">
      <c r="A31" s="796" t="s">
        <v>385</v>
      </c>
      <c r="B31" s="797"/>
      <c r="C31" s="797"/>
      <c r="D31" s="797"/>
      <c r="E31" s="797"/>
      <c r="F31" s="797"/>
      <c r="G31" s="113">
        <v>3592</v>
      </c>
      <c r="H31" s="113">
        <v>4204</v>
      </c>
      <c r="I31" s="113">
        <v>4194</v>
      </c>
      <c r="J31" s="113"/>
      <c r="K31" s="228"/>
      <c r="L31" s="113">
        <v>3974</v>
      </c>
      <c r="M31" s="35">
        <f t="shared" si="0"/>
        <v>4124</v>
      </c>
      <c r="N31" s="489">
        <v>3974</v>
      </c>
      <c r="O31" s="386"/>
      <c r="P31" s="230">
        <f t="shared" si="1"/>
        <v>-1</v>
      </c>
      <c r="Q31" s="227">
        <f t="shared" si="2"/>
        <v>-1</v>
      </c>
    </row>
    <row r="32" spans="1:19" x14ac:dyDescent="0.2">
      <c r="A32" s="812" t="s">
        <v>275</v>
      </c>
      <c r="B32" s="800"/>
      <c r="C32" s="800"/>
      <c r="D32" s="800"/>
      <c r="E32" s="800"/>
      <c r="F32" s="800"/>
      <c r="G32" s="804"/>
      <c r="H32" s="804"/>
      <c r="I32" s="804"/>
      <c r="J32" s="804"/>
      <c r="K32" s="804"/>
      <c r="L32" s="804"/>
      <c r="M32" s="804"/>
      <c r="N32" s="804"/>
      <c r="O32" s="804"/>
      <c r="P32" s="804"/>
      <c r="Q32" s="805"/>
      <c r="S32" s="150"/>
    </row>
    <row r="33" spans="1:20" ht="22.5" customHeight="1" x14ac:dyDescent="0.2">
      <c r="A33" s="842" t="s">
        <v>386</v>
      </c>
      <c r="B33" s="843"/>
      <c r="C33" s="843"/>
      <c r="D33" s="843"/>
      <c r="E33" s="843"/>
      <c r="F33" s="843"/>
      <c r="G33" s="139">
        <f>'[1]Ripartizione 2008'!$L$31/2</f>
        <v>316.8</v>
      </c>
      <c r="H33" s="139">
        <v>225</v>
      </c>
      <c r="I33" s="139">
        <v>223.04499999999999</v>
      </c>
      <c r="J33" s="139">
        <f>(G33+H33+I33)/3</f>
        <v>254.9483333333333</v>
      </c>
      <c r="K33" s="140"/>
      <c r="L33" s="140">
        <v>207.17500000000001</v>
      </c>
      <c r="M33" s="35">
        <f>(H33+I33+L33)/3</f>
        <v>218.40666666666667</v>
      </c>
      <c r="N33" s="486">
        <v>207</v>
      </c>
      <c r="O33" s="383"/>
      <c r="P33" s="142">
        <f>(O33/M33)-100%</f>
        <v>-1</v>
      </c>
      <c r="Q33" s="143">
        <f>(O33/N33)-100%</f>
        <v>-1</v>
      </c>
      <c r="S33" s="150"/>
    </row>
    <row r="34" spans="1:20" ht="16.5" customHeight="1" x14ac:dyDescent="0.2">
      <c r="A34" s="796" t="s">
        <v>387</v>
      </c>
      <c r="B34" s="797"/>
      <c r="C34" s="797"/>
      <c r="D34" s="797"/>
      <c r="E34" s="797"/>
      <c r="F34" s="797"/>
      <c r="G34" s="112">
        <f>2*52</f>
        <v>104</v>
      </c>
      <c r="H34" s="112">
        <v>104</v>
      </c>
      <c r="I34" s="112">
        <v>104</v>
      </c>
      <c r="J34" s="112">
        <f>(G34+H34+I34)/3</f>
        <v>104</v>
      </c>
      <c r="K34" s="144"/>
      <c r="L34" s="144">
        <v>104</v>
      </c>
      <c r="M34" s="35">
        <f t="shared" ref="M34:M36" si="3">(H34+I34+L34)/3</f>
        <v>104</v>
      </c>
      <c r="N34" s="487">
        <v>104</v>
      </c>
      <c r="O34" s="385"/>
      <c r="P34" s="146">
        <f>(O34/M34)-100%</f>
        <v>-1</v>
      </c>
      <c r="Q34" s="147">
        <f>(O34/N34)-100%</f>
        <v>-1</v>
      </c>
      <c r="S34" s="150"/>
    </row>
    <row r="35" spans="1:20" ht="17.25" customHeight="1" x14ac:dyDescent="0.2">
      <c r="A35" s="796" t="s">
        <v>388</v>
      </c>
      <c r="B35" s="797"/>
      <c r="C35" s="797"/>
      <c r="D35" s="797"/>
      <c r="E35" s="797"/>
      <c r="F35" s="797"/>
      <c r="G35" s="112">
        <f>1.5*250</f>
        <v>375</v>
      </c>
      <c r="H35" s="112">
        <v>375</v>
      </c>
      <c r="I35" s="112">
        <v>380</v>
      </c>
      <c r="J35" s="112">
        <f>(G35+H35+I35)/3</f>
        <v>376.66666666666669</v>
      </c>
      <c r="K35" s="144"/>
      <c r="L35" s="144">
        <v>375</v>
      </c>
      <c r="M35" s="35">
        <f t="shared" si="3"/>
        <v>376.66666666666669</v>
      </c>
      <c r="N35" s="487">
        <v>375</v>
      </c>
      <c r="O35" s="385"/>
      <c r="P35" s="146">
        <f>(O35/M35)-100%</f>
        <v>-1</v>
      </c>
      <c r="Q35" s="147">
        <f>(O35/N35)-100%</f>
        <v>-1</v>
      </c>
      <c r="S35" s="150"/>
    </row>
    <row r="36" spans="1:20" ht="12.75" customHeight="1" x14ac:dyDescent="0.2">
      <c r="A36" s="806" t="s">
        <v>389</v>
      </c>
      <c r="B36" s="807"/>
      <c r="C36" s="807"/>
      <c r="D36" s="807"/>
      <c r="E36" s="807"/>
      <c r="F36" s="807"/>
      <c r="G36" s="347">
        <v>250</v>
      </c>
      <c r="H36" s="347">
        <v>250</v>
      </c>
      <c r="I36" s="347">
        <v>250</v>
      </c>
      <c r="J36" s="347">
        <f>(G36+H36+I36)/3</f>
        <v>250</v>
      </c>
      <c r="K36" s="151"/>
      <c r="L36" s="151">
        <v>250</v>
      </c>
      <c r="M36" s="35">
        <f t="shared" si="3"/>
        <v>250</v>
      </c>
      <c r="N36" s="490">
        <v>250</v>
      </c>
      <c r="O36" s="387"/>
      <c r="P36" s="154">
        <f>(O36/M36)-100%</f>
        <v>-1</v>
      </c>
      <c r="Q36" s="155">
        <f>(O36/N36)-100%</f>
        <v>-1</v>
      </c>
      <c r="S36" s="150"/>
    </row>
    <row r="37" spans="1:20" x14ac:dyDescent="0.2">
      <c r="A37" s="812" t="s">
        <v>276</v>
      </c>
      <c r="B37" s="800"/>
      <c r="C37" s="800"/>
      <c r="D37" s="800"/>
      <c r="E37" s="800"/>
      <c r="F37" s="800"/>
      <c r="G37" s="800"/>
      <c r="H37" s="800"/>
      <c r="I37" s="800"/>
      <c r="J37" s="800"/>
      <c r="K37" s="800"/>
      <c r="L37" s="800"/>
      <c r="M37" s="800"/>
      <c r="N37" s="800"/>
      <c r="O37" s="800"/>
      <c r="P37" s="800"/>
      <c r="Q37" s="801"/>
    </row>
    <row r="38" spans="1:20" s="359" customFormat="1" ht="16.5" customHeight="1" thickBot="1" x14ac:dyDescent="0.25">
      <c r="A38" s="802" t="s">
        <v>408</v>
      </c>
      <c r="B38" s="803"/>
      <c r="C38" s="803"/>
      <c r="D38" s="803"/>
      <c r="E38" s="803"/>
      <c r="F38" s="803"/>
      <c r="G38" s="352">
        <f>E46</f>
        <v>38591.2428</v>
      </c>
      <c r="H38" s="353">
        <v>38591.2428</v>
      </c>
      <c r="I38" s="353">
        <v>40544.101300000002</v>
      </c>
      <c r="J38" s="353">
        <v>0</v>
      </c>
      <c r="K38" s="354">
        <v>40544.1</v>
      </c>
      <c r="L38" s="355">
        <v>34479.645000000004</v>
      </c>
      <c r="M38" s="356">
        <f>(H38+I38+L38)/3</f>
        <v>37871.663033333338</v>
      </c>
      <c r="N38" s="491">
        <v>34500</v>
      </c>
      <c r="O38" s="415"/>
      <c r="P38" s="357">
        <f>(O38/M38)-100%</f>
        <v>-1</v>
      </c>
      <c r="Q38" s="358">
        <f>(O38/N38)-100%</f>
        <v>-1</v>
      </c>
    </row>
    <row r="39" spans="1:20" s="359" customFormat="1" ht="12" hidden="1" customHeight="1" x14ac:dyDescent="0.2">
      <c r="A39" s="793" t="s">
        <v>277</v>
      </c>
      <c r="B39" s="794"/>
      <c r="C39" s="794"/>
      <c r="D39" s="794"/>
      <c r="E39" s="794"/>
      <c r="F39" s="794"/>
      <c r="G39" s="794"/>
      <c r="H39" s="794"/>
      <c r="I39" s="794"/>
      <c r="J39" s="794"/>
      <c r="K39" s="794"/>
      <c r="L39" s="794"/>
      <c r="M39" s="794"/>
      <c r="N39" s="794"/>
      <c r="O39" s="794"/>
      <c r="P39" s="794"/>
      <c r="Q39" s="795"/>
      <c r="T39" s="360"/>
    </row>
    <row r="40" spans="1:20" s="359" customFormat="1" ht="15" hidden="1" customHeight="1" thickBot="1" x14ac:dyDescent="0.25">
      <c r="A40" s="869" t="s">
        <v>257</v>
      </c>
      <c r="B40" s="870"/>
      <c r="C40" s="870"/>
      <c r="D40" s="870"/>
      <c r="E40" s="870"/>
      <c r="F40" s="870"/>
      <c r="G40" s="361"/>
      <c r="H40" s="361"/>
      <c r="I40" s="361"/>
      <c r="J40" s="361">
        <f>(G40+H40+I40)/3</f>
        <v>0</v>
      </c>
      <c r="K40" s="362"/>
      <c r="L40" s="363"/>
      <c r="M40" s="364">
        <f>(G40+H40+I40)</f>
        <v>0</v>
      </c>
      <c r="N40" s="365"/>
      <c r="O40" s="366"/>
      <c r="P40" s="357" t="e">
        <f>(O40/M40)-100%</f>
        <v>#DIV/0!</v>
      </c>
      <c r="Q40" s="358" t="e">
        <f>(O40/N40)-100%</f>
        <v>#DIV/0!</v>
      </c>
    </row>
    <row r="41" spans="1:20" s="359" customFormat="1" ht="18.75" customHeight="1" x14ac:dyDescent="0.2">
      <c r="A41" s="897" t="s">
        <v>371</v>
      </c>
      <c r="B41" s="898"/>
      <c r="C41" s="898"/>
      <c r="D41" s="898"/>
      <c r="E41" s="898"/>
      <c r="F41" s="898"/>
      <c r="G41" s="899"/>
      <c r="H41" s="900"/>
      <c r="I41" s="900"/>
      <c r="J41" s="900"/>
      <c r="K41" s="900"/>
      <c r="L41" s="900"/>
      <c r="M41" s="900"/>
      <c r="N41" s="900"/>
      <c r="O41" s="900"/>
      <c r="P41" s="900"/>
      <c r="Q41" s="901"/>
    </row>
    <row r="42" spans="1:20" s="471" customFormat="1" ht="22.5" x14ac:dyDescent="0.2">
      <c r="A42" s="902" t="s">
        <v>79</v>
      </c>
      <c r="B42" s="872"/>
      <c r="C42" s="880"/>
      <c r="D42" s="468" t="s">
        <v>280</v>
      </c>
      <c r="E42" s="466" t="s">
        <v>452</v>
      </c>
      <c r="F42" s="467" t="s">
        <v>423</v>
      </c>
      <c r="G42" s="467" t="s">
        <v>423</v>
      </c>
      <c r="H42" s="469" t="s">
        <v>451</v>
      </c>
      <c r="I42" s="469" t="s">
        <v>469</v>
      </c>
      <c r="J42" s="470"/>
      <c r="K42" s="470"/>
      <c r="L42" s="871" t="s">
        <v>315</v>
      </c>
      <c r="M42" s="880"/>
      <c r="N42" s="871" t="s">
        <v>317</v>
      </c>
      <c r="O42" s="872"/>
      <c r="P42" s="872"/>
      <c r="Q42" s="873"/>
    </row>
    <row r="43" spans="1:20" s="359" customFormat="1" x14ac:dyDescent="0.2">
      <c r="A43" s="903" t="s">
        <v>393</v>
      </c>
      <c r="B43" s="904"/>
      <c r="C43" s="882"/>
      <c r="D43" s="367"/>
      <c r="E43" s="369">
        <v>20929.834800000004</v>
      </c>
      <c r="F43" s="369">
        <v>26021.298800000004</v>
      </c>
      <c r="G43" s="369">
        <v>26021.3</v>
      </c>
      <c r="H43" s="369">
        <v>20060.250000000004</v>
      </c>
      <c r="I43" s="379"/>
      <c r="J43" s="368"/>
      <c r="K43" s="368"/>
      <c r="L43" s="881" t="s">
        <v>341</v>
      </c>
      <c r="M43" s="882"/>
      <c r="N43" s="874" t="s">
        <v>354</v>
      </c>
      <c r="O43" s="875"/>
      <c r="P43" s="875"/>
      <c r="Q43" s="876"/>
    </row>
    <row r="44" spans="1:20" s="359" customFormat="1" ht="12.75" customHeight="1" x14ac:dyDescent="0.2">
      <c r="A44" s="920" t="s">
        <v>328</v>
      </c>
      <c r="B44" s="904"/>
      <c r="C44" s="882"/>
      <c r="D44" s="367" t="s">
        <v>329</v>
      </c>
      <c r="E44" s="369">
        <v>13371.769999999999</v>
      </c>
      <c r="F44" s="369">
        <v>12463.522499999999</v>
      </c>
      <c r="G44" s="369">
        <v>12463.52</v>
      </c>
      <c r="H44" s="370">
        <v>11330.474999999999</v>
      </c>
      <c r="I44" s="380"/>
      <c r="J44" s="371"/>
      <c r="K44" s="371"/>
      <c r="L44" s="877" t="s">
        <v>357</v>
      </c>
      <c r="M44" s="883"/>
      <c r="N44" s="877" t="s">
        <v>376</v>
      </c>
      <c r="O44" s="878"/>
      <c r="P44" s="878"/>
      <c r="Q44" s="879"/>
    </row>
    <row r="45" spans="1:20" s="359" customFormat="1" x14ac:dyDescent="0.2">
      <c r="A45" s="920" t="s">
        <v>330</v>
      </c>
      <c r="B45" s="904"/>
      <c r="C45" s="882"/>
      <c r="D45" s="367" t="s">
        <v>338</v>
      </c>
      <c r="E45" s="369">
        <v>4289.6380000000008</v>
      </c>
      <c r="F45" s="369">
        <v>2059.2800000000002</v>
      </c>
      <c r="G45" s="369">
        <v>2059.2800000000002</v>
      </c>
      <c r="H45" s="372">
        <v>3088.9199999999996</v>
      </c>
      <c r="I45" s="381"/>
      <c r="J45" s="368"/>
      <c r="K45" s="368"/>
      <c r="L45" s="881" t="s">
        <v>377</v>
      </c>
      <c r="M45" s="882"/>
      <c r="N45" s="874" t="s">
        <v>395</v>
      </c>
      <c r="O45" s="875"/>
      <c r="P45" s="875"/>
      <c r="Q45" s="876"/>
    </row>
    <row r="46" spans="1:20" s="359" customFormat="1" ht="13.5" thickBot="1" x14ac:dyDescent="0.25">
      <c r="A46" s="864" t="s">
        <v>409</v>
      </c>
      <c r="B46" s="865"/>
      <c r="C46" s="866"/>
      <c r="D46" s="373"/>
      <c r="E46" s="353">
        <v>38591.2428</v>
      </c>
      <c r="F46" s="353">
        <v>40544.101300000002</v>
      </c>
      <c r="G46" s="353">
        <v>40544.1</v>
      </c>
      <c r="H46" s="354">
        <v>34479.645000000004</v>
      </c>
      <c r="I46" s="382"/>
      <c r="J46" s="374"/>
      <c r="K46" s="374"/>
      <c r="L46" s="374"/>
      <c r="M46" s="375"/>
      <c r="N46" s="867"/>
      <c r="O46" s="865"/>
      <c r="P46" s="865"/>
      <c r="Q46" s="868"/>
    </row>
    <row r="47" spans="1:20" ht="13.5" thickBot="1" x14ac:dyDescent="0.25">
      <c r="A47" s="115"/>
      <c r="B47" s="116"/>
      <c r="C47" s="117"/>
      <c r="D47" s="116"/>
      <c r="E47" s="118"/>
      <c r="F47" s="119"/>
      <c r="G47" s="119"/>
      <c r="H47" s="119"/>
      <c r="I47" s="119"/>
      <c r="J47" s="119"/>
      <c r="K47" s="119"/>
      <c r="L47" s="119"/>
      <c r="M47" s="119"/>
      <c r="N47" s="119"/>
      <c r="O47" s="119"/>
      <c r="P47" s="119"/>
      <c r="Q47" s="119"/>
      <c r="R47" s="1"/>
    </row>
    <row r="48" spans="1:20" ht="12.75" customHeight="1" x14ac:dyDescent="0.2">
      <c r="A48" s="914" t="s">
        <v>231</v>
      </c>
      <c r="B48" s="915"/>
      <c r="C48" s="915"/>
      <c r="D48" s="915"/>
      <c r="E48" s="915"/>
      <c r="F48" s="915"/>
      <c r="G48" s="915"/>
      <c r="H48" s="915"/>
      <c r="I48" s="915"/>
      <c r="J48" s="915"/>
      <c r="K48" s="916"/>
      <c r="L48" s="330"/>
      <c r="M48" s="863" t="s">
        <v>81</v>
      </c>
      <c r="N48" s="863" t="s">
        <v>80</v>
      </c>
      <c r="O48" s="886" t="s">
        <v>235</v>
      </c>
      <c r="P48" s="884" t="s">
        <v>228</v>
      </c>
      <c r="Q48" s="909" t="s">
        <v>227</v>
      </c>
      <c r="R48" s="1"/>
    </row>
    <row r="49" spans="1:18" ht="16.5" customHeight="1" thickBot="1" x14ac:dyDescent="0.25">
      <c r="A49" s="917"/>
      <c r="B49" s="918"/>
      <c r="C49" s="918"/>
      <c r="D49" s="918"/>
      <c r="E49" s="918"/>
      <c r="F49" s="918"/>
      <c r="G49" s="918"/>
      <c r="H49" s="918"/>
      <c r="I49" s="918"/>
      <c r="J49" s="918"/>
      <c r="K49" s="919"/>
      <c r="L49" s="331"/>
      <c r="M49" s="508"/>
      <c r="N49" s="508"/>
      <c r="O49" s="887"/>
      <c r="P49" s="885"/>
      <c r="Q49" s="910"/>
      <c r="R49" s="1"/>
    </row>
    <row r="50" spans="1:18" ht="16.5" customHeight="1" thickTop="1" thickBot="1" x14ac:dyDescent="0.25">
      <c r="A50" s="853" t="s">
        <v>221</v>
      </c>
      <c r="B50" s="854"/>
      <c r="C50" s="854"/>
      <c r="D50" s="854"/>
      <c r="E50" s="854"/>
      <c r="F50" s="854"/>
      <c r="G50" s="854"/>
      <c r="H50" s="854"/>
      <c r="I50" s="854"/>
      <c r="J50" s="854"/>
      <c r="K50" s="855"/>
      <c r="L50" s="329"/>
      <c r="M50" s="20"/>
      <c r="N50" s="20"/>
      <c r="O50" s="21"/>
      <c r="P50" s="20"/>
      <c r="Q50" s="165"/>
      <c r="R50" s="1"/>
    </row>
    <row r="51" spans="1:18" ht="24.75" customHeight="1" thickTop="1" x14ac:dyDescent="0.2">
      <c r="A51" s="862" t="s">
        <v>396</v>
      </c>
      <c r="B51" s="845"/>
      <c r="C51" s="845"/>
      <c r="D51" s="845"/>
      <c r="E51" s="845"/>
      <c r="F51" s="845"/>
      <c r="G51" s="845"/>
      <c r="H51" s="845"/>
      <c r="I51" s="845"/>
      <c r="J51" s="845"/>
      <c r="K51" s="845"/>
      <c r="L51" s="333"/>
      <c r="M51" s="18">
        <f>M27/M28</f>
        <v>0.12798181956332699</v>
      </c>
      <c r="N51" s="170">
        <f>N27/N28</f>
        <v>0.12488049713193117</v>
      </c>
      <c r="O51" s="171" t="e">
        <f>O27/O28</f>
        <v>#DIV/0!</v>
      </c>
      <c r="P51" s="18" t="e">
        <f>O51-N51</f>
        <v>#DIV/0!</v>
      </c>
      <c r="Q51" s="169" t="s">
        <v>436</v>
      </c>
      <c r="R51" s="1"/>
    </row>
    <row r="52" spans="1:18" ht="13.5" thickBot="1" x14ac:dyDescent="0.25">
      <c r="A52" s="911"/>
      <c r="B52" s="912"/>
      <c r="C52" s="912"/>
      <c r="D52" s="912"/>
      <c r="E52" s="912"/>
      <c r="F52" s="912"/>
      <c r="G52" s="912"/>
      <c r="H52" s="912"/>
      <c r="I52" s="912"/>
      <c r="J52" s="913"/>
      <c r="K52" s="913"/>
      <c r="L52" s="337"/>
      <c r="M52" s="38"/>
      <c r="N52" s="234"/>
      <c r="O52" s="233"/>
      <c r="P52" s="38"/>
      <c r="Q52" s="169"/>
      <c r="R52" s="1"/>
    </row>
    <row r="53" spans="1:18" ht="15" customHeight="1" thickTop="1" thickBot="1" x14ac:dyDescent="0.25">
      <c r="A53" s="853" t="s">
        <v>222</v>
      </c>
      <c r="B53" s="854"/>
      <c r="C53" s="854"/>
      <c r="D53" s="854"/>
      <c r="E53" s="854"/>
      <c r="F53" s="854"/>
      <c r="G53" s="854"/>
      <c r="H53" s="854"/>
      <c r="I53" s="854"/>
      <c r="J53" s="854"/>
      <c r="K53" s="855"/>
      <c r="L53" s="329"/>
      <c r="M53" s="47"/>
      <c r="N53" s="43"/>
      <c r="O53" s="21"/>
      <c r="P53" s="20"/>
      <c r="Q53" s="48"/>
      <c r="R53" s="1"/>
    </row>
    <row r="54" spans="1:18" ht="24" customHeight="1" thickTop="1" x14ac:dyDescent="0.2">
      <c r="A54" s="846" t="s">
        <v>394</v>
      </c>
      <c r="B54" s="847"/>
      <c r="C54" s="847"/>
      <c r="D54" s="847"/>
      <c r="E54" s="847"/>
      <c r="F54" s="847"/>
      <c r="G54" s="847"/>
      <c r="H54" s="847"/>
      <c r="I54" s="847"/>
      <c r="J54" s="847"/>
      <c r="K54" s="848"/>
      <c r="L54" s="334"/>
      <c r="M54" s="40">
        <f>M34/M25</f>
        <v>20.8</v>
      </c>
      <c r="N54" s="40">
        <f>N34/N25</f>
        <v>20.8</v>
      </c>
      <c r="O54" s="233" t="e">
        <f>O34/O25</f>
        <v>#DIV/0!</v>
      </c>
      <c r="P54" s="38" t="e">
        <f>O54-N54</f>
        <v>#DIV/0!</v>
      </c>
      <c r="Q54" s="169" t="e">
        <f>IF(O54&lt;=N54,"OK","NOOK")</f>
        <v>#DIV/0!</v>
      </c>
      <c r="R54" s="1"/>
    </row>
    <row r="55" spans="1:18" ht="21" customHeight="1" x14ac:dyDescent="0.2">
      <c r="A55" s="856" t="s">
        <v>390</v>
      </c>
      <c r="B55" s="857"/>
      <c r="C55" s="857"/>
      <c r="D55" s="857"/>
      <c r="E55" s="857"/>
      <c r="F55" s="857"/>
      <c r="G55" s="857"/>
      <c r="H55" s="857"/>
      <c r="I55" s="857"/>
      <c r="J55" s="857"/>
      <c r="K55" s="858"/>
      <c r="L55" s="334"/>
      <c r="M55" s="40">
        <f>M36/(M29+M30)</f>
        <v>0.31486146095717882</v>
      </c>
      <c r="N55" s="40">
        <f>N36/(N29+N30)</f>
        <v>0.30750307503075031</v>
      </c>
      <c r="O55" s="233" t="e">
        <f>O36/(O29+O30)</f>
        <v>#DIV/0!</v>
      </c>
      <c r="P55" s="38" t="e">
        <f>O55-N55</f>
        <v>#DIV/0!</v>
      </c>
      <c r="Q55" s="169" t="e">
        <f>IF(O55&lt;=N55,"OK","NOOK")</f>
        <v>#DIV/0!</v>
      </c>
      <c r="R55" s="1"/>
    </row>
    <row r="56" spans="1:18" ht="25.5" customHeight="1" x14ac:dyDescent="0.2">
      <c r="A56" s="856" t="s">
        <v>397</v>
      </c>
      <c r="B56" s="857"/>
      <c r="C56" s="857"/>
      <c r="D56" s="857"/>
      <c r="E56" s="857"/>
      <c r="F56" s="857"/>
      <c r="G56" s="857"/>
      <c r="H56" s="857"/>
      <c r="I56" s="857"/>
      <c r="J56" s="857"/>
      <c r="K56" s="858"/>
      <c r="L56" s="334"/>
      <c r="M56" s="40">
        <f>M31/M35</f>
        <v>10.94867256637168</v>
      </c>
      <c r="N56" s="40">
        <f>N31/N35</f>
        <v>10.597333333333333</v>
      </c>
      <c r="O56" s="233" t="e">
        <f>O35/O31</f>
        <v>#DIV/0!</v>
      </c>
      <c r="P56" s="38" t="e">
        <f>O56-N56</f>
        <v>#DIV/0!</v>
      </c>
      <c r="Q56" s="169" t="e">
        <f>IF(O56&lt;=N56,"OK","NOOK")</f>
        <v>#DIV/0!</v>
      </c>
      <c r="R56" s="1"/>
    </row>
    <row r="57" spans="1:18" ht="13.5" thickBot="1" x14ac:dyDescent="0.25">
      <c r="A57" s="859"/>
      <c r="B57" s="860"/>
      <c r="C57" s="860"/>
      <c r="D57" s="860"/>
      <c r="E57" s="860"/>
      <c r="F57" s="860"/>
      <c r="G57" s="860"/>
      <c r="H57" s="860"/>
      <c r="I57" s="860"/>
      <c r="J57" s="860"/>
      <c r="K57" s="861"/>
      <c r="L57" s="338"/>
      <c r="M57" s="26"/>
      <c r="N57" s="235"/>
      <c r="O57" s="236"/>
      <c r="P57" s="19"/>
      <c r="Q57" s="237"/>
      <c r="R57" s="1"/>
    </row>
    <row r="58" spans="1:18" ht="15" customHeight="1" thickTop="1" thickBot="1" x14ac:dyDescent="0.25">
      <c r="A58" s="853" t="s">
        <v>223</v>
      </c>
      <c r="B58" s="854"/>
      <c r="C58" s="854"/>
      <c r="D58" s="854"/>
      <c r="E58" s="854"/>
      <c r="F58" s="854"/>
      <c r="G58" s="854"/>
      <c r="H58" s="854"/>
      <c r="I58" s="854"/>
      <c r="J58" s="854"/>
      <c r="K58" s="855"/>
      <c r="L58" s="329"/>
      <c r="M58" s="41"/>
      <c r="N58" s="45"/>
      <c r="O58" s="21"/>
      <c r="P58" s="20"/>
      <c r="Q58" s="46"/>
      <c r="R58" s="1"/>
    </row>
    <row r="59" spans="1:18" ht="23.25" customHeight="1" thickTop="1" x14ac:dyDescent="0.2">
      <c r="A59" s="849" t="s">
        <v>62</v>
      </c>
      <c r="B59" s="850"/>
      <c r="C59" s="850"/>
      <c r="D59" s="850"/>
      <c r="E59" s="850"/>
      <c r="F59" s="850"/>
      <c r="G59" s="850"/>
      <c r="H59" s="850"/>
      <c r="I59" s="850"/>
      <c r="J59" s="851"/>
      <c r="K59" s="852"/>
      <c r="L59" s="332"/>
      <c r="M59" s="49">
        <f>M38/M26</f>
        <v>41314.541490909098</v>
      </c>
      <c r="N59" s="49">
        <f>N38/N26</f>
        <v>36702.127659574471</v>
      </c>
      <c r="O59" s="241" t="e">
        <f>O38/O26</f>
        <v>#DIV/0!</v>
      </c>
      <c r="P59" s="49" t="e">
        <f>O59-N59</f>
        <v>#DIV/0!</v>
      </c>
      <c r="Q59" s="238" t="e">
        <f>IF(O59&lt;=N59,"OK","NOOK")</f>
        <v>#DIV/0!</v>
      </c>
      <c r="R59" s="1"/>
    </row>
    <row r="60" spans="1:18" ht="23.25" customHeight="1" x14ac:dyDescent="0.2">
      <c r="A60" s="844" t="s">
        <v>63</v>
      </c>
      <c r="B60" s="845"/>
      <c r="C60" s="845"/>
      <c r="D60" s="845"/>
      <c r="E60" s="845"/>
      <c r="F60" s="845"/>
      <c r="G60" s="845"/>
      <c r="H60" s="845"/>
      <c r="I60" s="845"/>
      <c r="J60" s="173"/>
      <c r="K60" s="239"/>
      <c r="L60" s="334"/>
      <c r="M60" s="63">
        <f>M38/M24</f>
        <v>24.992298526176864</v>
      </c>
      <c r="N60" s="63">
        <f>N38/N24</f>
        <v>22.847682119205299</v>
      </c>
      <c r="O60" s="241" t="e">
        <f>O38/O24</f>
        <v>#DIV/0!</v>
      </c>
      <c r="P60" s="63" t="e">
        <f>O60-N60</f>
        <v>#DIV/0!</v>
      </c>
      <c r="Q60" s="183" t="s">
        <v>436</v>
      </c>
      <c r="R60" s="1"/>
    </row>
    <row r="61" spans="1:18" ht="13.5" thickBot="1" x14ac:dyDescent="0.25">
      <c r="A61" s="844"/>
      <c r="B61" s="845"/>
      <c r="C61" s="845"/>
      <c r="D61" s="845"/>
      <c r="E61" s="845"/>
      <c r="F61" s="845"/>
      <c r="G61" s="845"/>
      <c r="H61" s="845"/>
      <c r="I61" s="845"/>
      <c r="J61" s="907"/>
      <c r="K61" s="908"/>
      <c r="L61" s="339"/>
      <c r="M61" s="68"/>
      <c r="N61" s="240"/>
      <c r="O61" s="241"/>
      <c r="P61" s="68"/>
      <c r="Q61" s="169"/>
    </row>
    <row r="62" spans="1:18" ht="14.25" hidden="1" customHeight="1" thickTop="1" thickBot="1" x14ac:dyDescent="0.25">
      <c r="A62" s="853" t="s">
        <v>224</v>
      </c>
      <c r="B62" s="854"/>
      <c r="C62" s="854"/>
      <c r="D62" s="854"/>
      <c r="E62" s="854"/>
      <c r="F62" s="854"/>
      <c r="G62" s="854"/>
      <c r="H62" s="854"/>
      <c r="I62" s="854"/>
      <c r="J62" s="854"/>
      <c r="K62" s="854"/>
      <c r="L62" s="328"/>
      <c r="M62" s="41"/>
      <c r="N62" s="43"/>
      <c r="O62" s="42"/>
      <c r="P62" s="20"/>
      <c r="Q62" s="44"/>
      <c r="R62" s="1"/>
    </row>
    <row r="63" spans="1:18" ht="24.75" hidden="1" customHeight="1" thickTop="1" x14ac:dyDescent="0.2">
      <c r="A63" s="905" t="s">
        <v>0</v>
      </c>
      <c r="B63" s="850"/>
      <c r="C63" s="850"/>
      <c r="D63" s="850"/>
      <c r="E63" s="850"/>
      <c r="F63" s="850"/>
      <c r="G63" s="850"/>
      <c r="H63" s="850"/>
      <c r="I63" s="850"/>
      <c r="J63" s="850"/>
      <c r="K63" s="906"/>
      <c r="L63" s="332"/>
      <c r="M63" s="17">
        <f>M40</f>
        <v>0</v>
      </c>
      <c r="N63" s="167">
        <f>N40</f>
        <v>0</v>
      </c>
      <c r="O63" s="168">
        <f>O40</f>
        <v>0</v>
      </c>
      <c r="P63" s="17">
        <f>O63-N63</f>
        <v>0</v>
      </c>
      <c r="Q63" s="238" t="str">
        <f>IF(O63&lt;=N63,"OK","NOOK")</f>
        <v>OK</v>
      </c>
      <c r="R63" s="1"/>
    </row>
    <row r="64" spans="1:18" ht="14.25" thickTop="1" thickBot="1" x14ac:dyDescent="0.25">
      <c r="A64" s="888" t="s">
        <v>278</v>
      </c>
      <c r="B64" s="889"/>
      <c r="C64" s="889"/>
      <c r="D64" s="889"/>
      <c r="E64" s="889"/>
      <c r="F64" s="889"/>
      <c r="G64" s="889"/>
      <c r="H64" s="889"/>
      <c r="I64" s="889"/>
      <c r="J64" s="889"/>
      <c r="K64" s="889"/>
      <c r="L64" s="889"/>
      <c r="M64" s="889"/>
      <c r="N64" s="889"/>
      <c r="O64" s="889"/>
      <c r="P64" s="889"/>
      <c r="Q64" s="890"/>
      <c r="R64" s="1"/>
    </row>
    <row r="65" spans="1:19" x14ac:dyDescent="0.2">
      <c r="A65" s="891"/>
      <c r="B65" s="892"/>
      <c r="C65" s="892"/>
      <c r="D65" s="892"/>
      <c r="E65" s="892"/>
      <c r="F65" s="892"/>
      <c r="G65" s="892"/>
      <c r="H65" s="892"/>
      <c r="I65" s="892"/>
      <c r="J65" s="892"/>
      <c r="K65" s="892"/>
      <c r="L65" s="892"/>
      <c r="M65" s="892"/>
      <c r="N65" s="892"/>
      <c r="O65" s="892"/>
      <c r="P65" s="892"/>
      <c r="Q65" s="893"/>
      <c r="R65" s="1"/>
    </row>
    <row r="66" spans="1:19" ht="13.5" thickBot="1" x14ac:dyDescent="0.25">
      <c r="A66" s="894"/>
      <c r="B66" s="895"/>
      <c r="C66" s="895"/>
      <c r="D66" s="895"/>
      <c r="E66" s="895"/>
      <c r="F66" s="895"/>
      <c r="G66" s="895"/>
      <c r="H66" s="895"/>
      <c r="I66" s="895"/>
      <c r="J66" s="895"/>
      <c r="K66" s="895"/>
      <c r="L66" s="895"/>
      <c r="M66" s="895"/>
      <c r="N66" s="895"/>
      <c r="O66" s="895"/>
      <c r="P66" s="895"/>
      <c r="Q66" s="896"/>
      <c r="R66" s="1"/>
      <c r="S66" s="187"/>
    </row>
    <row r="67" spans="1:19" ht="21" hidden="1" customHeight="1" x14ac:dyDescent="0.2">
      <c r="A67" s="188"/>
      <c r="B67" s="189"/>
      <c r="C67" s="189"/>
      <c r="D67" s="189"/>
      <c r="E67" s="189"/>
      <c r="F67" s="189"/>
      <c r="G67" s="189"/>
      <c r="H67" s="189"/>
      <c r="I67" s="189"/>
      <c r="J67" s="189"/>
      <c r="K67" s="189"/>
      <c r="L67" s="189"/>
      <c r="M67" s="189"/>
      <c r="N67" s="189"/>
      <c r="O67" s="189"/>
      <c r="P67" s="189"/>
      <c r="Q67" s="190"/>
    </row>
  </sheetData>
  <mergeCells count="76">
    <mergeCell ref="A64:Q64"/>
    <mergeCell ref="A65:Q66"/>
    <mergeCell ref="A41:Q41"/>
    <mergeCell ref="A42:C42"/>
    <mergeCell ref="A43:C43"/>
    <mergeCell ref="A63:K63"/>
    <mergeCell ref="A60:I60"/>
    <mergeCell ref="J61:K61"/>
    <mergeCell ref="Q48:Q49"/>
    <mergeCell ref="A52:I52"/>
    <mergeCell ref="J52:K52"/>
    <mergeCell ref="A50:K50"/>
    <mergeCell ref="A48:K49"/>
    <mergeCell ref="A45:C45"/>
    <mergeCell ref="A44:C44"/>
    <mergeCell ref="A62:K62"/>
    <mergeCell ref="M48:M49"/>
    <mergeCell ref="N48:N49"/>
    <mergeCell ref="A46:C46"/>
    <mergeCell ref="N46:Q46"/>
    <mergeCell ref="A40:F40"/>
    <mergeCell ref="N42:Q42"/>
    <mergeCell ref="N43:Q43"/>
    <mergeCell ref="N44:Q44"/>
    <mergeCell ref="N45:Q45"/>
    <mergeCell ref="L42:M42"/>
    <mergeCell ref="L43:M43"/>
    <mergeCell ref="L44:M44"/>
    <mergeCell ref="L45:M45"/>
    <mergeCell ref="P48:P49"/>
    <mergeCell ref="O48:O49"/>
    <mergeCell ref="A33:F33"/>
    <mergeCell ref="A32:F32"/>
    <mergeCell ref="A31:F31"/>
    <mergeCell ref="A37:F37"/>
    <mergeCell ref="A61:I61"/>
    <mergeCell ref="A54:K54"/>
    <mergeCell ref="A59:K59"/>
    <mergeCell ref="A58:K58"/>
    <mergeCell ref="A56:K56"/>
    <mergeCell ref="A57:K57"/>
    <mergeCell ref="A53:K53"/>
    <mergeCell ref="A55:K55"/>
    <mergeCell ref="A51:K51"/>
    <mergeCell ref="A1:O1"/>
    <mergeCell ref="G23:Q23"/>
    <mergeCell ref="A22:F22"/>
    <mergeCell ref="A23:F23"/>
    <mergeCell ref="A2:Q2"/>
    <mergeCell ref="A8:Q8"/>
    <mergeCell ref="A9:Q10"/>
    <mergeCell ref="A17:Q17"/>
    <mergeCell ref="A12:Q16"/>
    <mergeCell ref="A20:Q20"/>
    <mergeCell ref="A19:Q19"/>
    <mergeCell ref="A11:Q11"/>
    <mergeCell ref="A18:Q18"/>
    <mergeCell ref="A21:Q21"/>
    <mergeCell ref="E4:L4"/>
    <mergeCell ref="E5:L5"/>
    <mergeCell ref="E6:L6"/>
    <mergeCell ref="A39:F39"/>
    <mergeCell ref="G39:Q39"/>
    <mergeCell ref="A27:F27"/>
    <mergeCell ref="A30:F30"/>
    <mergeCell ref="A28:F28"/>
    <mergeCell ref="A24:F24"/>
    <mergeCell ref="A26:F26"/>
    <mergeCell ref="A25:F25"/>
    <mergeCell ref="G37:Q37"/>
    <mergeCell ref="A38:F38"/>
    <mergeCell ref="G32:Q32"/>
    <mergeCell ref="A36:F36"/>
    <mergeCell ref="A34:F34"/>
    <mergeCell ref="A35:F35"/>
    <mergeCell ref="A29:F29"/>
  </mergeCells>
  <phoneticPr fontId="2" type="noConversion"/>
  <pageMargins left="0.39370078740157483" right="0.39370078740157483" top="0.19685039370078741" bottom="0.19685039370078741" header="0.15748031496062992" footer="0.19685039370078741"/>
  <pageSetup paperSize="9" scale="63" orientation="portrait" r:id="rId1"/>
  <headerFooter alignWithMargins="0">
    <oddFooter>&amp;L&amp;"Tahoma,Corsivo"&amp;8Elenco Processi&amp;R&amp;P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8">
    <tabColor rgb="FF00B050"/>
  </sheetPr>
  <dimension ref="A1:AB63"/>
  <sheetViews>
    <sheetView view="pageBreakPreview" topLeftCell="A34" zoomScaleNormal="100" zoomScaleSheetLayoutView="100" workbookViewId="0">
      <selection activeCell="A54" sqref="A54:K54"/>
    </sheetView>
  </sheetViews>
  <sheetFormatPr defaultRowHeight="12.75" x14ac:dyDescent="0.2"/>
  <cols>
    <col min="1" max="3" width="9.140625" style="8"/>
    <col min="4" max="4" width="10.5703125" style="8" bestFit="1" customWidth="1"/>
    <col min="5" max="5" width="11.5703125" style="8" customWidth="1"/>
    <col min="6" max="6" width="12.28515625" style="8" bestFit="1" customWidth="1"/>
    <col min="7" max="7" width="11.85546875" style="8" hidden="1" customWidth="1"/>
    <col min="8" max="8" width="12.28515625" style="8" customWidth="1"/>
    <col min="9" max="9" width="11.7109375" style="8" customWidth="1"/>
    <col min="10" max="10" width="0.28515625" style="8" hidden="1" customWidth="1"/>
    <col min="11" max="11" width="9.140625" style="8" hidden="1" customWidth="1"/>
    <col min="12" max="12" width="10.140625" style="8" bestFit="1" customWidth="1"/>
    <col min="13" max="13" width="11.28515625" style="8" customWidth="1"/>
    <col min="14" max="14" width="11.5703125" style="8" customWidth="1"/>
    <col min="15" max="15" width="11.7109375" style="8" customWidth="1"/>
    <col min="16" max="16" width="11.42578125" style="8" customWidth="1"/>
    <col min="17" max="17" width="11" style="8" customWidth="1"/>
    <col min="18" max="18" width="9.140625" style="8"/>
    <col min="19" max="19" width="19" style="8" bestFit="1" customWidth="1"/>
    <col min="20" max="16384" width="9.140625" style="8"/>
  </cols>
  <sheetData>
    <row r="1" spans="1:18" ht="21.75" customHeight="1" thickBot="1" x14ac:dyDescent="0.25">
      <c r="A1" s="698"/>
      <c r="B1" s="699"/>
      <c r="C1" s="699"/>
      <c r="D1" s="699"/>
      <c r="E1" s="699"/>
      <c r="F1" s="699"/>
      <c r="G1" s="699"/>
      <c r="H1" s="699"/>
      <c r="I1" s="699"/>
      <c r="J1" s="699"/>
      <c r="K1" s="699"/>
      <c r="L1" s="699"/>
      <c r="M1" s="699"/>
      <c r="N1" s="699"/>
      <c r="O1" s="699"/>
      <c r="P1" s="122" t="s">
        <v>268</v>
      </c>
      <c r="Q1" s="123">
        <v>2013</v>
      </c>
    </row>
    <row r="2" spans="1:18" ht="24.75" customHeight="1" x14ac:dyDescent="0.2">
      <c r="A2" s="813" t="s">
        <v>269</v>
      </c>
      <c r="B2" s="814"/>
      <c r="C2" s="814"/>
      <c r="D2" s="814"/>
      <c r="E2" s="814"/>
      <c r="F2" s="814"/>
      <c r="G2" s="814"/>
      <c r="H2" s="814"/>
      <c r="I2" s="814"/>
      <c r="J2" s="814"/>
      <c r="K2" s="814"/>
      <c r="L2" s="814"/>
      <c r="M2" s="814"/>
      <c r="N2" s="814"/>
      <c r="O2" s="814"/>
      <c r="P2" s="815"/>
      <c r="Q2" s="816"/>
    </row>
    <row r="3" spans="1:18" x14ac:dyDescent="0.2">
      <c r="A3" s="124"/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6"/>
    </row>
    <row r="4" spans="1:18" x14ac:dyDescent="0.2">
      <c r="A4" s="124" t="s">
        <v>270</v>
      </c>
      <c r="B4" s="125"/>
      <c r="C4" s="125"/>
      <c r="D4" s="125"/>
      <c r="E4" s="949" t="s">
        <v>282</v>
      </c>
      <c r="F4" s="950"/>
      <c r="G4" s="950"/>
      <c r="H4" s="950"/>
      <c r="I4" s="950"/>
      <c r="J4" s="950"/>
      <c r="K4" s="950"/>
      <c r="L4" s="951"/>
      <c r="M4" s="127"/>
      <c r="N4" s="125"/>
      <c r="O4" s="125"/>
      <c r="P4" s="125"/>
      <c r="Q4" s="128"/>
    </row>
    <row r="5" spans="1:18" x14ac:dyDescent="0.2">
      <c r="A5" s="124" t="s">
        <v>271</v>
      </c>
      <c r="B5" s="125"/>
      <c r="C5" s="125"/>
      <c r="D5" s="125"/>
      <c r="E5" s="949" t="s">
        <v>271</v>
      </c>
      <c r="F5" s="950"/>
      <c r="G5" s="950"/>
      <c r="H5" s="950"/>
      <c r="I5" s="950"/>
      <c r="J5" s="950"/>
      <c r="K5" s="950"/>
      <c r="L5" s="951"/>
      <c r="M5" s="127"/>
      <c r="N5" s="125"/>
      <c r="O5" s="125"/>
      <c r="P5" s="125"/>
      <c r="Q5" s="125"/>
    </row>
    <row r="6" spans="1:18" x14ac:dyDescent="0.2">
      <c r="A6" s="124" t="s">
        <v>272</v>
      </c>
      <c r="B6" s="125"/>
      <c r="C6" s="125"/>
      <c r="D6" s="125"/>
      <c r="E6" s="949" t="s">
        <v>283</v>
      </c>
      <c r="F6" s="950"/>
      <c r="G6" s="950"/>
      <c r="H6" s="950"/>
      <c r="I6" s="950"/>
      <c r="J6" s="950"/>
      <c r="K6" s="950"/>
      <c r="L6" s="951"/>
      <c r="M6" s="127"/>
      <c r="N6" s="125"/>
      <c r="O6" s="125"/>
      <c r="P6" s="125"/>
      <c r="Q6" s="125"/>
    </row>
    <row r="7" spans="1:18" ht="13.5" thickBot="1" x14ac:dyDescent="0.25">
      <c r="A7" s="129"/>
      <c r="B7" s="130"/>
      <c r="C7" s="130"/>
      <c r="D7" s="130"/>
      <c r="E7" s="130"/>
      <c r="F7" s="130"/>
      <c r="G7" s="130"/>
      <c r="H7" s="130"/>
      <c r="I7" s="130"/>
      <c r="J7" s="130"/>
      <c r="K7" s="130"/>
      <c r="L7" s="130"/>
      <c r="M7" s="130"/>
      <c r="N7" s="130"/>
      <c r="O7" s="130"/>
      <c r="P7" s="130"/>
      <c r="Q7" s="131"/>
    </row>
    <row r="8" spans="1:18" x14ac:dyDescent="0.2">
      <c r="A8" s="817" t="s">
        <v>402</v>
      </c>
      <c r="B8" s="818"/>
      <c r="C8" s="818"/>
      <c r="D8" s="818"/>
      <c r="E8" s="818"/>
      <c r="F8" s="818"/>
      <c r="G8" s="818"/>
      <c r="H8" s="818"/>
      <c r="I8" s="818"/>
      <c r="J8" s="818"/>
      <c r="K8" s="818"/>
      <c r="L8" s="818"/>
      <c r="M8" s="818"/>
      <c r="N8" s="818"/>
      <c r="O8" s="818"/>
      <c r="P8" s="818"/>
      <c r="Q8" s="819"/>
      <c r="R8" s="1"/>
    </row>
    <row r="9" spans="1:18" ht="12.75" customHeight="1" x14ac:dyDescent="0.2">
      <c r="A9" s="820" t="s">
        <v>48</v>
      </c>
      <c r="B9" s="821"/>
      <c r="C9" s="821"/>
      <c r="D9" s="821"/>
      <c r="E9" s="821"/>
      <c r="F9" s="821"/>
      <c r="G9" s="821"/>
      <c r="H9" s="821"/>
      <c r="I9" s="821"/>
      <c r="J9" s="821"/>
      <c r="K9" s="821"/>
      <c r="L9" s="821"/>
      <c r="M9" s="821"/>
      <c r="N9" s="821"/>
      <c r="O9" s="821"/>
      <c r="P9" s="821"/>
      <c r="Q9" s="822"/>
      <c r="R9" s="1"/>
    </row>
    <row r="10" spans="1:18" x14ac:dyDescent="0.2">
      <c r="A10" s="823"/>
      <c r="B10" s="824"/>
      <c r="C10" s="824"/>
      <c r="D10" s="824"/>
      <c r="E10" s="824"/>
      <c r="F10" s="824"/>
      <c r="G10" s="824"/>
      <c r="H10" s="824"/>
      <c r="I10" s="824"/>
      <c r="J10" s="824"/>
      <c r="K10" s="824"/>
      <c r="L10" s="824"/>
      <c r="M10" s="824"/>
      <c r="N10" s="824"/>
      <c r="O10" s="824"/>
      <c r="P10" s="824"/>
      <c r="Q10" s="825"/>
      <c r="R10" s="1"/>
    </row>
    <row r="11" spans="1:18" x14ac:dyDescent="0.2">
      <c r="A11" s="611" t="s">
        <v>279</v>
      </c>
      <c r="B11" s="612"/>
      <c r="C11" s="612"/>
      <c r="D11" s="612"/>
      <c r="E11" s="612"/>
      <c r="F11" s="612"/>
      <c r="G11" s="612"/>
      <c r="H11" s="612"/>
      <c r="I11" s="612"/>
      <c r="J11" s="612"/>
      <c r="K11" s="612"/>
      <c r="L11" s="612"/>
      <c r="M11" s="612"/>
      <c r="N11" s="612"/>
      <c r="O11" s="612"/>
      <c r="P11" s="612"/>
      <c r="Q11" s="668"/>
      <c r="R11" s="2"/>
    </row>
    <row r="12" spans="1:18" ht="14.25" customHeight="1" x14ac:dyDescent="0.2">
      <c r="A12" s="952" t="s">
        <v>458</v>
      </c>
      <c r="B12" s="953"/>
      <c r="C12" s="953"/>
      <c r="D12" s="953"/>
      <c r="E12" s="953"/>
      <c r="F12" s="953"/>
      <c r="G12" s="953"/>
      <c r="H12" s="953"/>
      <c r="I12" s="953"/>
      <c r="J12" s="953"/>
      <c r="K12" s="953"/>
      <c r="L12" s="953"/>
      <c r="M12" s="953"/>
      <c r="N12" s="953"/>
      <c r="O12" s="953"/>
      <c r="P12" s="953"/>
      <c r="Q12" s="954"/>
      <c r="R12" s="1"/>
    </row>
    <row r="13" spans="1:18" ht="14.25" customHeight="1" x14ac:dyDescent="0.2">
      <c r="A13" s="955"/>
      <c r="B13" s="956"/>
      <c r="C13" s="956"/>
      <c r="D13" s="956"/>
      <c r="E13" s="956"/>
      <c r="F13" s="956"/>
      <c r="G13" s="956"/>
      <c r="H13" s="956"/>
      <c r="I13" s="956"/>
      <c r="J13" s="956"/>
      <c r="K13" s="956"/>
      <c r="L13" s="956"/>
      <c r="M13" s="956"/>
      <c r="N13" s="956"/>
      <c r="O13" s="956"/>
      <c r="P13" s="956"/>
      <c r="Q13" s="957"/>
      <c r="R13" s="1"/>
    </row>
    <row r="14" spans="1:18" ht="14.25" customHeight="1" x14ac:dyDescent="0.2">
      <c r="A14" s="955"/>
      <c r="B14" s="956"/>
      <c r="C14" s="956"/>
      <c r="D14" s="956"/>
      <c r="E14" s="956"/>
      <c r="F14" s="956"/>
      <c r="G14" s="956"/>
      <c r="H14" s="956"/>
      <c r="I14" s="956"/>
      <c r="J14" s="956"/>
      <c r="K14" s="956"/>
      <c r="L14" s="956"/>
      <c r="M14" s="956"/>
      <c r="N14" s="956"/>
      <c r="O14" s="956"/>
      <c r="P14" s="956"/>
      <c r="Q14" s="957"/>
      <c r="R14" s="1"/>
    </row>
    <row r="15" spans="1:18" ht="14.25" customHeight="1" x14ac:dyDescent="0.2">
      <c r="A15" s="955"/>
      <c r="B15" s="956"/>
      <c r="C15" s="956"/>
      <c r="D15" s="956"/>
      <c r="E15" s="956"/>
      <c r="F15" s="956"/>
      <c r="G15" s="956"/>
      <c r="H15" s="956"/>
      <c r="I15" s="956"/>
      <c r="J15" s="956"/>
      <c r="K15" s="956"/>
      <c r="L15" s="956"/>
      <c r="M15" s="956"/>
      <c r="N15" s="956"/>
      <c r="O15" s="956"/>
      <c r="P15" s="956"/>
      <c r="Q15" s="957"/>
      <c r="R15" s="1"/>
    </row>
    <row r="16" spans="1:18" x14ac:dyDescent="0.2">
      <c r="A16" s="958"/>
      <c r="B16" s="959"/>
      <c r="C16" s="959"/>
      <c r="D16" s="959"/>
      <c r="E16" s="959"/>
      <c r="F16" s="959"/>
      <c r="G16" s="959"/>
      <c r="H16" s="959"/>
      <c r="I16" s="959"/>
      <c r="J16" s="959"/>
      <c r="K16" s="959"/>
      <c r="L16" s="959"/>
      <c r="M16" s="959"/>
      <c r="N16" s="959"/>
      <c r="O16" s="959"/>
      <c r="P16" s="959"/>
      <c r="Q16" s="960"/>
      <c r="R16" s="1"/>
    </row>
    <row r="17" spans="1:19" ht="14.25" customHeight="1" x14ac:dyDescent="0.2">
      <c r="A17" s="611" t="s">
        <v>185</v>
      </c>
      <c r="B17" s="612"/>
      <c r="C17" s="612"/>
      <c r="D17" s="612"/>
      <c r="E17" s="612"/>
      <c r="F17" s="612"/>
      <c r="G17" s="612"/>
      <c r="H17" s="612"/>
      <c r="I17" s="612"/>
      <c r="J17" s="612"/>
      <c r="K17" s="612"/>
      <c r="L17" s="612"/>
      <c r="M17" s="612"/>
      <c r="N17" s="612"/>
      <c r="O17" s="612"/>
      <c r="P17" s="612"/>
      <c r="Q17" s="668"/>
      <c r="R17" s="1"/>
    </row>
    <row r="18" spans="1:19" ht="14.25" x14ac:dyDescent="0.2">
      <c r="A18" s="835" t="s">
        <v>186</v>
      </c>
      <c r="B18" s="836"/>
      <c r="C18" s="836"/>
      <c r="D18" s="836"/>
      <c r="E18" s="836"/>
      <c r="F18" s="836"/>
      <c r="G18" s="836"/>
      <c r="H18" s="836"/>
      <c r="I18" s="836"/>
      <c r="J18" s="836"/>
      <c r="K18" s="836"/>
      <c r="L18" s="836"/>
      <c r="M18" s="836"/>
      <c r="N18" s="836"/>
      <c r="O18" s="836"/>
      <c r="P18" s="836"/>
      <c r="Q18" s="837"/>
      <c r="R18" s="1"/>
    </row>
    <row r="19" spans="1:19" ht="14.25" customHeight="1" x14ac:dyDescent="0.2">
      <c r="A19" s="611" t="s">
        <v>225</v>
      </c>
      <c r="B19" s="612"/>
      <c r="C19" s="612"/>
      <c r="D19" s="612"/>
      <c r="E19" s="612"/>
      <c r="F19" s="612"/>
      <c r="G19" s="612"/>
      <c r="H19" s="612"/>
      <c r="I19" s="612"/>
      <c r="J19" s="612"/>
      <c r="K19" s="612"/>
      <c r="L19" s="612"/>
      <c r="M19" s="612"/>
      <c r="N19" s="612"/>
      <c r="O19" s="612"/>
      <c r="P19" s="612"/>
      <c r="Q19" s="668"/>
      <c r="R19" s="1"/>
    </row>
    <row r="20" spans="1:19" ht="15" thickBot="1" x14ac:dyDescent="0.25">
      <c r="A20" s="820" t="s">
        <v>203</v>
      </c>
      <c r="B20" s="821"/>
      <c r="C20" s="821"/>
      <c r="D20" s="821"/>
      <c r="E20" s="821"/>
      <c r="F20" s="821"/>
      <c r="G20" s="821"/>
      <c r="H20" s="821"/>
      <c r="I20" s="821"/>
      <c r="J20" s="821"/>
      <c r="K20" s="821"/>
      <c r="L20" s="821"/>
      <c r="M20" s="821"/>
      <c r="N20" s="821"/>
      <c r="O20" s="821"/>
      <c r="P20" s="821"/>
      <c r="Q20" s="822"/>
      <c r="R20" s="1"/>
    </row>
    <row r="21" spans="1:19" ht="13.5" customHeight="1" thickBot="1" x14ac:dyDescent="0.25">
      <c r="A21" s="838" t="s">
        <v>273</v>
      </c>
      <c r="B21" s="839"/>
      <c r="C21" s="839"/>
      <c r="D21" s="839"/>
      <c r="E21" s="839"/>
      <c r="F21" s="839"/>
      <c r="G21" s="839"/>
      <c r="H21" s="839"/>
      <c r="I21" s="839"/>
      <c r="J21" s="839"/>
      <c r="K21" s="839"/>
      <c r="L21" s="839"/>
      <c r="M21" s="839"/>
      <c r="N21" s="839"/>
      <c r="O21" s="839"/>
      <c r="P21" s="840"/>
      <c r="Q21" s="841"/>
      <c r="R21" s="1"/>
    </row>
    <row r="22" spans="1:19" s="6" customFormat="1" ht="49.5" customHeight="1" x14ac:dyDescent="0.2">
      <c r="A22" s="810"/>
      <c r="B22" s="811"/>
      <c r="C22" s="811"/>
      <c r="D22" s="811"/>
      <c r="E22" s="811"/>
      <c r="F22" s="811"/>
      <c r="G22" s="389">
        <f>Q1-3</f>
        <v>2010</v>
      </c>
      <c r="H22" s="389">
        <f>Q1-3</f>
        <v>2010</v>
      </c>
      <c r="I22" s="389">
        <f>Q1-2</f>
        <v>2011</v>
      </c>
      <c r="J22" s="390" t="s">
        <v>284</v>
      </c>
      <c r="K22" s="134" t="s">
        <v>226</v>
      </c>
      <c r="L22" s="335">
        <v>2012</v>
      </c>
      <c r="M22" s="391" t="s">
        <v>455</v>
      </c>
      <c r="N22" s="135" t="s">
        <v>232</v>
      </c>
      <c r="O22" s="134" t="s">
        <v>233</v>
      </c>
      <c r="P22" s="392" t="s">
        <v>82</v>
      </c>
      <c r="Q22" s="393" t="s">
        <v>234</v>
      </c>
      <c r="R22" s="394"/>
      <c r="S22" s="395"/>
    </row>
    <row r="23" spans="1:19" ht="12.75" customHeight="1" x14ac:dyDescent="0.2">
      <c r="A23" s="812" t="s">
        <v>274</v>
      </c>
      <c r="B23" s="800"/>
      <c r="C23" s="800"/>
      <c r="D23" s="800"/>
      <c r="E23" s="800"/>
      <c r="F23" s="800"/>
      <c r="G23" s="808"/>
      <c r="H23" s="808"/>
      <c r="I23" s="808"/>
      <c r="J23" s="808"/>
      <c r="K23" s="808"/>
      <c r="L23" s="808"/>
      <c r="M23" s="808"/>
      <c r="N23" s="808"/>
      <c r="O23" s="808"/>
      <c r="P23" s="808"/>
      <c r="Q23" s="809"/>
    </row>
    <row r="24" spans="1:19" ht="12.75" customHeight="1" x14ac:dyDescent="0.2">
      <c r="A24" s="798" t="s">
        <v>220</v>
      </c>
      <c r="B24" s="799"/>
      <c r="C24" s="799"/>
      <c r="D24" s="799"/>
      <c r="E24" s="799"/>
      <c r="F24" s="799"/>
      <c r="G24" s="78">
        <f>Caratteristiche!G5</f>
        <v>1511</v>
      </c>
      <c r="H24" s="78">
        <v>1511</v>
      </c>
      <c r="I24" s="78">
        <v>1529</v>
      </c>
      <c r="J24" s="204">
        <f>(G24+H24+I24)/3</f>
        <v>1517</v>
      </c>
      <c r="K24" s="242"/>
      <c r="L24" s="340">
        <v>1506</v>
      </c>
      <c r="M24" s="74">
        <f>(H24+I24+L24)/3</f>
        <v>1515.3333333333333</v>
      </c>
      <c r="N24" s="492">
        <v>1510</v>
      </c>
      <c r="O24" s="428"/>
      <c r="P24" s="222"/>
      <c r="Q24" s="223"/>
    </row>
    <row r="25" spans="1:19" ht="26.25" customHeight="1" x14ac:dyDescent="0.2">
      <c r="A25" s="796" t="s">
        <v>351</v>
      </c>
      <c r="B25" s="797"/>
      <c r="C25" s="797"/>
      <c r="D25" s="797"/>
      <c r="E25" s="797"/>
      <c r="F25" s="797"/>
      <c r="G25" s="349">
        <f>200+476+843</f>
        <v>1519</v>
      </c>
      <c r="H25" s="349">
        <v>1620</v>
      </c>
      <c r="I25" s="349">
        <v>1519</v>
      </c>
      <c r="J25" s="349">
        <f>(G25+H25+I25)/3</f>
        <v>1552.6666666666667</v>
      </c>
      <c r="K25" s="243"/>
      <c r="L25" s="243">
        <v>1433</v>
      </c>
      <c r="M25" s="74">
        <f t="shared" ref="M25:M28" si="0">(H25+I25+L25)/3</f>
        <v>1524</v>
      </c>
      <c r="N25" s="492">
        <v>1520</v>
      </c>
      <c r="O25" s="429"/>
      <c r="P25" s="225">
        <f>(O25/M25)-100%</f>
        <v>-1</v>
      </c>
      <c r="Q25" s="147">
        <f>(O25/N25)-100%</f>
        <v>-1</v>
      </c>
    </row>
    <row r="26" spans="1:19" ht="14.25" customHeight="1" x14ac:dyDescent="0.2">
      <c r="A26" s="796" t="s">
        <v>352</v>
      </c>
      <c r="B26" s="797"/>
      <c r="C26" s="797"/>
      <c r="D26" s="797"/>
      <c r="E26" s="797"/>
      <c r="F26" s="797"/>
      <c r="G26" s="349">
        <v>41</v>
      </c>
      <c r="H26" s="349">
        <v>37</v>
      </c>
      <c r="I26" s="349">
        <v>8</v>
      </c>
      <c r="J26" s="349">
        <f>(G26+H26+I26)/3</f>
        <v>28.666666666666668</v>
      </c>
      <c r="K26" s="243"/>
      <c r="L26" s="349">
        <v>11</v>
      </c>
      <c r="M26" s="74">
        <f t="shared" si="0"/>
        <v>18.666666666666668</v>
      </c>
      <c r="N26" s="492">
        <v>20</v>
      </c>
      <c r="O26" s="430"/>
      <c r="P26" s="244">
        <f>(O26/M26)-100%</f>
        <v>-1</v>
      </c>
      <c r="Q26" s="245">
        <f>(O26/N26)-100%</f>
        <v>-1</v>
      </c>
    </row>
    <row r="27" spans="1:19" ht="12.75" customHeight="1" x14ac:dyDescent="0.2">
      <c r="A27" s="796" t="s">
        <v>353</v>
      </c>
      <c r="B27" s="797"/>
      <c r="C27" s="797"/>
      <c r="D27" s="797"/>
      <c r="E27" s="797"/>
      <c r="F27" s="797"/>
      <c r="G27" s="349">
        <v>94</v>
      </c>
      <c r="H27" s="349">
        <v>117</v>
      </c>
      <c r="I27" s="349">
        <v>169</v>
      </c>
      <c r="J27" s="349">
        <f>(G27+H27+I27)/3</f>
        <v>126.66666666666667</v>
      </c>
      <c r="K27" s="243"/>
      <c r="L27" s="388">
        <v>145</v>
      </c>
      <c r="M27" s="74">
        <f t="shared" si="0"/>
        <v>143.66666666666666</v>
      </c>
      <c r="N27" s="492">
        <v>140</v>
      </c>
      <c r="O27" s="431"/>
      <c r="P27" s="225">
        <f>(O27/M27)-100%</f>
        <v>-1</v>
      </c>
      <c r="Q27" s="147">
        <f>(O27/N27)-100%</f>
        <v>-1</v>
      </c>
    </row>
    <row r="28" spans="1:19" ht="12.75" customHeight="1" x14ac:dyDescent="0.2">
      <c r="A28" s="796" t="s">
        <v>410</v>
      </c>
      <c r="B28" s="797"/>
      <c r="C28" s="797"/>
      <c r="D28" s="797"/>
      <c r="E28" s="797"/>
      <c r="F28" s="797"/>
      <c r="G28" s="349">
        <v>3</v>
      </c>
      <c r="H28" s="349">
        <v>3</v>
      </c>
      <c r="I28" s="349">
        <v>3</v>
      </c>
      <c r="J28" s="349">
        <f>(G28+H28+I28)/3</f>
        <v>3</v>
      </c>
      <c r="K28" s="243"/>
      <c r="L28" s="388">
        <v>3</v>
      </c>
      <c r="M28" s="74">
        <f t="shared" si="0"/>
        <v>3</v>
      </c>
      <c r="N28" s="492">
        <v>3</v>
      </c>
      <c r="O28" s="431"/>
      <c r="P28" s="225">
        <f>(O28/M28)-100%</f>
        <v>-1</v>
      </c>
      <c r="Q28" s="147">
        <f>(O28/N28)-100%</f>
        <v>-1</v>
      </c>
    </row>
    <row r="29" spans="1:19" hidden="1" x14ac:dyDescent="0.2">
      <c r="A29" s="536"/>
      <c r="B29" s="537"/>
      <c r="C29" s="537"/>
      <c r="D29" s="537"/>
      <c r="E29" s="537"/>
      <c r="F29" s="537"/>
      <c r="G29" s="537"/>
      <c r="H29" s="537"/>
      <c r="I29" s="537"/>
      <c r="J29" s="537"/>
      <c r="K29" s="537"/>
      <c r="L29" s="965"/>
      <c r="M29" s="965"/>
      <c r="N29" s="537"/>
      <c r="O29" s="537"/>
      <c r="P29" s="965"/>
      <c r="Q29" s="966"/>
    </row>
    <row r="30" spans="1:19" ht="12.75" customHeight="1" x14ac:dyDescent="0.2">
      <c r="A30" s="812" t="s">
        <v>275</v>
      </c>
      <c r="B30" s="800"/>
      <c r="C30" s="800"/>
      <c r="D30" s="800"/>
      <c r="E30" s="800"/>
      <c r="F30" s="800"/>
      <c r="G30" s="804"/>
      <c r="H30" s="804"/>
      <c r="I30" s="804"/>
      <c r="J30" s="804"/>
      <c r="K30" s="804"/>
      <c r="L30" s="804"/>
      <c r="M30" s="804"/>
      <c r="N30" s="804"/>
      <c r="O30" s="804"/>
      <c r="P30" s="804"/>
      <c r="Q30" s="805"/>
      <c r="S30" s="150"/>
    </row>
    <row r="31" spans="1:19" ht="24.75" customHeight="1" x14ac:dyDescent="0.2">
      <c r="A31" s="842" t="s">
        <v>77</v>
      </c>
      <c r="B31" s="843"/>
      <c r="C31" s="843"/>
      <c r="D31" s="843"/>
      <c r="E31" s="843"/>
      <c r="F31" s="843"/>
      <c r="G31" s="139">
        <v>10</v>
      </c>
      <c r="H31" s="139">
        <v>10</v>
      </c>
      <c r="I31" s="139">
        <v>7</v>
      </c>
      <c r="J31" s="139">
        <f>(G31+H31+I31)/3</f>
        <v>9</v>
      </c>
      <c r="K31" s="140"/>
      <c r="L31" s="140">
        <v>7</v>
      </c>
      <c r="M31" s="35">
        <f>(H31+I31+L31)/3</f>
        <v>8</v>
      </c>
      <c r="N31" s="486">
        <v>7</v>
      </c>
      <c r="O31" s="383"/>
      <c r="P31" s="142">
        <f>(O31/M31)-100%</f>
        <v>-1</v>
      </c>
      <c r="Q31" s="143">
        <f>(O31/N31)-100%</f>
        <v>-1</v>
      </c>
      <c r="S31" s="150"/>
    </row>
    <row r="32" spans="1:19" ht="24.75" customHeight="1" x14ac:dyDescent="0.2">
      <c r="A32" s="796" t="s">
        <v>78</v>
      </c>
      <c r="B32" s="797"/>
      <c r="C32" s="797"/>
      <c r="D32" s="797"/>
      <c r="E32" s="797"/>
      <c r="F32" s="797"/>
      <c r="G32" s="112">
        <v>90</v>
      </c>
      <c r="H32" s="112">
        <v>90</v>
      </c>
      <c r="I32" s="112">
        <v>60</v>
      </c>
      <c r="J32" s="112">
        <f>(G32+H32+I32)/3</f>
        <v>80</v>
      </c>
      <c r="K32" s="144"/>
      <c r="L32" s="144">
        <v>90</v>
      </c>
      <c r="M32" s="35">
        <f>(H32+I32+L32)/3</f>
        <v>80</v>
      </c>
      <c r="N32" s="487">
        <v>75</v>
      </c>
      <c r="O32" s="385"/>
      <c r="P32" s="146">
        <f>(O32/M32)-100%</f>
        <v>-1</v>
      </c>
      <c r="Q32" s="147">
        <f>(O32/N32)-100%</f>
        <v>-1</v>
      </c>
      <c r="S32" s="150"/>
    </row>
    <row r="33" spans="1:20" ht="14.25" customHeight="1" x14ac:dyDescent="0.2">
      <c r="A33" s="812" t="s">
        <v>276</v>
      </c>
      <c r="B33" s="800"/>
      <c r="C33" s="800"/>
      <c r="D33" s="800"/>
      <c r="E33" s="800"/>
      <c r="F33" s="800"/>
      <c r="G33" s="963"/>
      <c r="H33" s="963"/>
      <c r="I33" s="963"/>
      <c r="J33" s="963"/>
      <c r="K33" s="963"/>
      <c r="L33" s="963"/>
      <c r="M33" s="963"/>
      <c r="N33" s="963"/>
      <c r="O33" s="963"/>
      <c r="P33" s="963"/>
      <c r="Q33" s="964"/>
    </row>
    <row r="34" spans="1:20" ht="16.5" customHeight="1" thickBot="1" x14ac:dyDescent="0.25">
      <c r="A34" s="796" t="s">
        <v>408</v>
      </c>
      <c r="B34" s="797"/>
      <c r="C34" s="797"/>
      <c r="D34" s="797"/>
      <c r="E34" s="797"/>
      <c r="F34" s="797"/>
      <c r="G34" s="349">
        <f>E42</f>
        <v>31010.267</v>
      </c>
      <c r="H34" s="349">
        <f>E42</f>
        <v>31010.267</v>
      </c>
      <c r="I34" s="349">
        <f>F42</f>
        <v>34288.968000000001</v>
      </c>
      <c r="J34" s="348">
        <f>(G34+H34+I34)/3</f>
        <v>32103.167333333335</v>
      </c>
      <c r="K34" s="242"/>
      <c r="L34" s="243">
        <f>H42</f>
        <v>33200.699500000002</v>
      </c>
      <c r="M34" s="71">
        <f>(H34+I34+L34)/3</f>
        <v>32833.311500000003</v>
      </c>
      <c r="N34" s="493">
        <f>L34</f>
        <v>33200.699500000002</v>
      </c>
      <c r="O34" s="429">
        <f>I42</f>
        <v>0</v>
      </c>
      <c r="P34" s="142">
        <f>(O34/M34)-100%</f>
        <v>-1</v>
      </c>
      <c r="Q34" s="143">
        <f>(O34/N34)-100%</f>
        <v>-1</v>
      </c>
    </row>
    <row r="35" spans="1:20" ht="12" hidden="1" customHeight="1" x14ac:dyDescent="0.2">
      <c r="A35" s="812" t="s">
        <v>277</v>
      </c>
      <c r="B35" s="800"/>
      <c r="C35" s="800"/>
      <c r="D35" s="800"/>
      <c r="E35" s="800"/>
      <c r="F35" s="800"/>
      <c r="G35" s="800"/>
      <c r="H35" s="800"/>
      <c r="I35" s="800"/>
      <c r="J35" s="800"/>
      <c r="K35" s="800"/>
      <c r="L35" s="800"/>
      <c r="M35" s="800"/>
      <c r="N35" s="800"/>
      <c r="O35" s="800"/>
      <c r="P35" s="800"/>
      <c r="Q35" s="801"/>
      <c r="T35" s="157"/>
    </row>
    <row r="36" spans="1:20" ht="19.5" hidden="1" customHeight="1" thickBot="1" x14ac:dyDescent="0.25">
      <c r="A36" s="842" t="s">
        <v>218</v>
      </c>
      <c r="B36" s="843"/>
      <c r="C36" s="843"/>
      <c r="D36" s="843"/>
      <c r="E36" s="843"/>
      <c r="F36" s="843"/>
      <c r="G36" s="191"/>
      <c r="H36" s="191"/>
      <c r="I36" s="191"/>
      <c r="J36" s="191">
        <f>(G36+H36+I36)/3</f>
        <v>0</v>
      </c>
      <c r="K36" s="246"/>
      <c r="L36" s="341"/>
      <c r="M36" s="35">
        <f>(G36+H36+I36)/3</f>
        <v>0</v>
      </c>
      <c r="N36" s="290"/>
      <c r="O36" s="291"/>
      <c r="P36" s="142" t="e">
        <f>(O36/M36)-100%</f>
        <v>#DIV/0!</v>
      </c>
      <c r="Q36" s="143" t="e">
        <f>(O36/N36)-100%</f>
        <v>#DIV/0!</v>
      </c>
    </row>
    <row r="37" spans="1:20" ht="18.75" customHeight="1" x14ac:dyDescent="0.2">
      <c r="A37" s="939" t="s">
        <v>371</v>
      </c>
      <c r="B37" s="940"/>
      <c r="C37" s="940"/>
      <c r="D37" s="940"/>
      <c r="E37" s="940"/>
      <c r="F37" s="940"/>
      <c r="G37" s="941"/>
      <c r="H37" s="942"/>
      <c r="I37" s="942"/>
      <c r="J37" s="942"/>
      <c r="K37" s="942"/>
      <c r="L37" s="942"/>
      <c r="M37" s="942"/>
      <c r="N37" s="942"/>
      <c r="O37" s="942"/>
      <c r="P37" s="942"/>
      <c r="Q37" s="943"/>
    </row>
    <row r="38" spans="1:20" s="6" customFormat="1" ht="22.5" x14ac:dyDescent="0.2">
      <c r="A38" s="944" t="s">
        <v>79</v>
      </c>
      <c r="B38" s="945"/>
      <c r="C38" s="946"/>
      <c r="D38" s="418" t="s">
        <v>280</v>
      </c>
      <c r="E38" s="419" t="s">
        <v>452</v>
      </c>
      <c r="F38" s="420" t="s">
        <v>423</v>
      </c>
      <c r="G38" s="420" t="s">
        <v>424</v>
      </c>
      <c r="H38" s="419" t="s">
        <v>451</v>
      </c>
      <c r="I38" s="419" t="s">
        <v>469</v>
      </c>
      <c r="J38" s="421"/>
      <c r="K38" s="421"/>
      <c r="L38" s="937" t="s">
        <v>315</v>
      </c>
      <c r="M38" s="938"/>
      <c r="N38" s="947" t="s">
        <v>317</v>
      </c>
      <c r="O38" s="937"/>
      <c r="P38" s="937"/>
      <c r="Q38" s="948"/>
    </row>
    <row r="39" spans="1:20" x14ac:dyDescent="0.2">
      <c r="A39" s="523" t="s">
        <v>325</v>
      </c>
      <c r="B39" s="519"/>
      <c r="C39" s="926"/>
      <c r="D39" s="400" t="s">
        <v>327</v>
      </c>
      <c r="E39" s="401">
        <v>26912.837</v>
      </c>
      <c r="F39" s="401">
        <v>28837.837</v>
      </c>
      <c r="G39" s="401">
        <v>28837.837</v>
      </c>
      <c r="H39" s="422">
        <v>28882.616000000002</v>
      </c>
      <c r="I39" s="479"/>
      <c r="J39" s="345"/>
      <c r="K39" s="345"/>
      <c r="L39" s="519" t="s">
        <v>341</v>
      </c>
      <c r="M39" s="926"/>
      <c r="N39" s="927" t="s">
        <v>354</v>
      </c>
      <c r="O39" s="928"/>
      <c r="P39" s="928"/>
      <c r="Q39" s="929"/>
    </row>
    <row r="40" spans="1:20" ht="27.75" customHeight="1" x14ac:dyDescent="0.2">
      <c r="A40" s="925" t="s">
        <v>328</v>
      </c>
      <c r="B40" s="519"/>
      <c r="C40" s="926"/>
      <c r="D40" s="400" t="s">
        <v>329</v>
      </c>
      <c r="E40" s="401">
        <v>2507.69</v>
      </c>
      <c r="F40" s="401">
        <v>2266.0949999999998</v>
      </c>
      <c r="G40" s="401">
        <v>2266.0949999999998</v>
      </c>
      <c r="H40" s="423">
        <v>1133.0474999999999</v>
      </c>
      <c r="I40" s="480"/>
      <c r="J40" s="424"/>
      <c r="K40" s="424"/>
      <c r="L40" s="930" t="s">
        <v>357</v>
      </c>
      <c r="M40" s="931"/>
      <c r="N40" s="933" t="s">
        <v>428</v>
      </c>
      <c r="O40" s="930"/>
      <c r="P40" s="930"/>
      <c r="Q40" s="934"/>
    </row>
    <row r="41" spans="1:20" x14ac:dyDescent="0.2">
      <c r="A41" s="925" t="s">
        <v>323</v>
      </c>
      <c r="B41" s="519"/>
      <c r="C41" s="926"/>
      <c r="D41" s="400" t="s">
        <v>324</v>
      </c>
      <c r="E41" s="401">
        <v>1589.74</v>
      </c>
      <c r="F41" s="401">
        <v>3185.0360000000001</v>
      </c>
      <c r="G41" s="401">
        <v>3185.0360000000001</v>
      </c>
      <c r="H41" s="425">
        <v>3185.0360000000001</v>
      </c>
      <c r="I41" s="479"/>
      <c r="J41" s="345"/>
      <c r="K41" s="345"/>
      <c r="L41" s="519" t="s">
        <v>355</v>
      </c>
      <c r="M41" s="926"/>
      <c r="N41" s="927" t="s">
        <v>356</v>
      </c>
      <c r="O41" s="928"/>
      <c r="P41" s="928"/>
      <c r="Q41" s="929"/>
    </row>
    <row r="42" spans="1:20" ht="25.5" customHeight="1" thickBot="1" x14ac:dyDescent="0.25">
      <c r="A42" s="935" t="s">
        <v>409</v>
      </c>
      <c r="B42" s="515"/>
      <c r="C42" s="936"/>
      <c r="D42" s="408"/>
      <c r="E42" s="409">
        <v>31010.267</v>
      </c>
      <c r="F42" s="409">
        <v>34288.968000000001</v>
      </c>
      <c r="G42" s="409">
        <v>34288.968000000001</v>
      </c>
      <c r="H42" s="409">
        <v>33200.699500000002</v>
      </c>
      <c r="I42" s="481"/>
      <c r="J42" s="344"/>
      <c r="K42" s="344"/>
      <c r="L42" s="344"/>
      <c r="M42" s="344"/>
      <c r="N42" s="426"/>
      <c r="O42" s="426"/>
      <c r="P42" s="426"/>
      <c r="Q42" s="427"/>
    </row>
    <row r="43" spans="1:20" ht="15" thickBot="1" x14ac:dyDescent="0.25">
      <c r="A43" s="247"/>
      <c r="B43" s="248"/>
      <c r="C43" s="248"/>
      <c r="D43" s="248"/>
      <c r="E43" s="248"/>
      <c r="F43" s="248"/>
      <c r="G43" s="248"/>
      <c r="H43" s="248"/>
      <c r="I43" s="248"/>
      <c r="J43" s="248"/>
      <c r="K43" s="248"/>
      <c r="L43" s="248"/>
      <c r="M43" s="248"/>
      <c r="N43" s="248"/>
      <c r="O43" s="248"/>
      <c r="P43" s="249"/>
      <c r="Q43" s="250"/>
      <c r="R43" s="1"/>
    </row>
    <row r="44" spans="1:20" ht="12.75" customHeight="1" x14ac:dyDescent="0.2">
      <c r="A44" s="914" t="s">
        <v>231</v>
      </c>
      <c r="B44" s="915"/>
      <c r="C44" s="915"/>
      <c r="D44" s="915"/>
      <c r="E44" s="915"/>
      <c r="F44" s="915"/>
      <c r="G44" s="915"/>
      <c r="H44" s="915"/>
      <c r="I44" s="915"/>
      <c r="J44" s="915"/>
      <c r="K44" s="916"/>
      <c r="L44" s="330"/>
      <c r="M44" s="863" t="s">
        <v>81</v>
      </c>
      <c r="N44" s="863" t="s">
        <v>80</v>
      </c>
      <c r="O44" s="886" t="s">
        <v>235</v>
      </c>
      <c r="P44" s="884" t="s">
        <v>228</v>
      </c>
      <c r="Q44" s="909" t="s">
        <v>227</v>
      </c>
      <c r="R44" s="1"/>
    </row>
    <row r="45" spans="1:20" ht="16.5" customHeight="1" thickBot="1" x14ac:dyDescent="0.25">
      <c r="A45" s="917"/>
      <c r="B45" s="918"/>
      <c r="C45" s="918"/>
      <c r="D45" s="918"/>
      <c r="E45" s="918"/>
      <c r="F45" s="918"/>
      <c r="G45" s="918"/>
      <c r="H45" s="918"/>
      <c r="I45" s="918"/>
      <c r="J45" s="918"/>
      <c r="K45" s="919"/>
      <c r="L45" s="331"/>
      <c r="M45" s="508"/>
      <c r="N45" s="508"/>
      <c r="O45" s="887"/>
      <c r="P45" s="885"/>
      <c r="Q45" s="910"/>
      <c r="R45" s="1"/>
    </row>
    <row r="46" spans="1:20" ht="16.5" customHeight="1" thickTop="1" thickBot="1" x14ac:dyDescent="0.25">
      <c r="A46" s="853" t="s">
        <v>221</v>
      </c>
      <c r="B46" s="854"/>
      <c r="C46" s="854"/>
      <c r="D46" s="854"/>
      <c r="E46" s="854"/>
      <c r="F46" s="854"/>
      <c r="G46" s="854"/>
      <c r="H46" s="854"/>
      <c r="I46" s="854"/>
      <c r="J46" s="854"/>
      <c r="K46" s="855"/>
      <c r="L46" s="329"/>
      <c r="M46" s="20"/>
      <c r="N46" s="20"/>
      <c r="O46" s="21"/>
      <c r="P46" s="20"/>
      <c r="Q46" s="165"/>
      <c r="R46" s="1"/>
    </row>
    <row r="47" spans="1:20" ht="24.75" customHeight="1" thickTop="1" x14ac:dyDescent="0.2">
      <c r="A47" s="862" t="s">
        <v>207</v>
      </c>
      <c r="B47" s="845"/>
      <c r="C47" s="845"/>
      <c r="D47" s="845"/>
      <c r="E47" s="845"/>
      <c r="F47" s="845"/>
      <c r="G47" s="845"/>
      <c r="H47" s="845"/>
      <c r="I47" s="845"/>
      <c r="J47" s="845"/>
      <c r="K47" s="845"/>
      <c r="L47" s="333"/>
      <c r="M47" s="18">
        <f>M28/M24</f>
        <v>1.9797624285085792E-3</v>
      </c>
      <c r="N47" s="170">
        <f>N28/N24</f>
        <v>1.9867549668874172E-3</v>
      </c>
      <c r="O47" s="171" t="e">
        <f>O28/O24</f>
        <v>#DIV/0!</v>
      </c>
      <c r="P47" s="18" t="e">
        <f>O47-N47</f>
        <v>#DIV/0!</v>
      </c>
      <c r="Q47" s="169" t="s">
        <v>436</v>
      </c>
      <c r="R47" s="1"/>
    </row>
    <row r="48" spans="1:20" ht="24.75" customHeight="1" x14ac:dyDescent="0.2">
      <c r="A48" s="844" t="s">
        <v>411</v>
      </c>
      <c r="B48" s="845"/>
      <c r="C48" s="845"/>
      <c r="D48" s="845"/>
      <c r="E48" s="845"/>
      <c r="F48" s="845"/>
      <c r="G48" s="845"/>
      <c r="H48" s="845"/>
      <c r="I48" s="845"/>
      <c r="J48" s="913"/>
      <c r="K48" s="913"/>
      <c r="L48" s="337"/>
      <c r="M48" s="18">
        <f>M26/M27</f>
        <v>0.12993039443155455</v>
      </c>
      <c r="N48" s="170">
        <f>N26/N27</f>
        <v>0.14285714285714285</v>
      </c>
      <c r="O48" s="171" t="e">
        <f>O26/O27</f>
        <v>#DIV/0!</v>
      </c>
      <c r="P48" s="18" t="e">
        <f>O48-N48</f>
        <v>#DIV/0!</v>
      </c>
      <c r="Q48" s="169" t="s">
        <v>436</v>
      </c>
      <c r="R48" s="1"/>
    </row>
    <row r="49" spans="1:28" ht="13.5" thickBot="1" x14ac:dyDescent="0.25">
      <c r="A49" s="932"/>
      <c r="B49" s="860"/>
      <c r="C49" s="860"/>
      <c r="D49" s="860"/>
      <c r="E49" s="860"/>
      <c r="F49" s="860"/>
      <c r="G49" s="860"/>
      <c r="H49" s="860"/>
      <c r="I49" s="860"/>
      <c r="J49" s="923"/>
      <c r="K49" s="924"/>
      <c r="L49" s="339"/>
      <c r="M49" s="18"/>
      <c r="N49" s="170"/>
      <c r="O49" s="171"/>
      <c r="P49" s="18"/>
      <c r="Q49" s="169"/>
      <c r="R49" s="1"/>
    </row>
    <row r="50" spans="1:28" ht="15" customHeight="1" thickTop="1" thickBot="1" x14ac:dyDescent="0.25">
      <c r="A50" s="853" t="s">
        <v>222</v>
      </c>
      <c r="B50" s="854"/>
      <c r="C50" s="854"/>
      <c r="D50" s="854"/>
      <c r="E50" s="854"/>
      <c r="F50" s="854"/>
      <c r="G50" s="854"/>
      <c r="H50" s="854"/>
      <c r="I50" s="854"/>
      <c r="J50" s="854"/>
      <c r="K50" s="855"/>
      <c r="L50" s="329"/>
      <c r="M50" s="47"/>
      <c r="N50" s="43"/>
      <c r="O50" s="21"/>
      <c r="P50" s="20"/>
      <c r="Q50" s="48"/>
      <c r="R50" s="1"/>
    </row>
    <row r="51" spans="1:28" ht="27.75" customHeight="1" thickTop="1" x14ac:dyDescent="0.2">
      <c r="A51" s="846" t="s">
        <v>77</v>
      </c>
      <c r="B51" s="847"/>
      <c r="C51" s="847"/>
      <c r="D51" s="847"/>
      <c r="E51" s="847"/>
      <c r="F51" s="847"/>
      <c r="G51" s="847"/>
      <c r="H51" s="847"/>
      <c r="I51" s="847"/>
      <c r="J51" s="847"/>
      <c r="K51" s="848"/>
      <c r="L51" s="332"/>
      <c r="M51" s="15">
        <f t="shared" ref="M51:O52" si="1">M31</f>
        <v>8</v>
      </c>
      <c r="N51" s="251">
        <f t="shared" si="1"/>
        <v>7</v>
      </c>
      <c r="O51" s="252">
        <f t="shared" si="1"/>
        <v>0</v>
      </c>
      <c r="P51" s="38">
        <f>O51-N51</f>
        <v>-7</v>
      </c>
      <c r="Q51" s="238" t="str">
        <f>IF(O51&lt;=N51,"OK","NOOK")</f>
        <v>OK</v>
      </c>
      <c r="R51" s="921"/>
      <c r="S51" s="921"/>
      <c r="T51" s="921"/>
      <c r="U51" s="921"/>
      <c r="V51" s="921"/>
      <c r="W51" s="921"/>
      <c r="X51" s="921"/>
      <c r="Y51" s="921"/>
      <c r="Z51" s="921"/>
      <c r="AA51" s="921"/>
      <c r="AB51" s="921"/>
    </row>
    <row r="52" spans="1:28" ht="21" customHeight="1" x14ac:dyDescent="0.2">
      <c r="A52" s="856" t="s">
        <v>78</v>
      </c>
      <c r="B52" s="857"/>
      <c r="C52" s="857"/>
      <c r="D52" s="857"/>
      <c r="E52" s="857"/>
      <c r="F52" s="857"/>
      <c r="G52" s="857"/>
      <c r="H52" s="857"/>
      <c r="I52" s="857"/>
      <c r="J52" s="857"/>
      <c r="K52" s="858"/>
      <c r="L52" s="334"/>
      <c r="M52" s="40">
        <f t="shared" si="1"/>
        <v>80</v>
      </c>
      <c r="N52" s="253">
        <f t="shared" si="1"/>
        <v>75</v>
      </c>
      <c r="O52" s="254">
        <f t="shared" si="1"/>
        <v>0</v>
      </c>
      <c r="P52" s="38">
        <f>O52-N52</f>
        <v>-75</v>
      </c>
      <c r="Q52" s="169" t="s">
        <v>466</v>
      </c>
      <c r="R52" s="921"/>
      <c r="S52" s="921"/>
      <c r="T52" s="921"/>
      <c r="U52" s="921"/>
      <c r="V52" s="921"/>
      <c r="W52" s="921"/>
      <c r="X52" s="921"/>
      <c r="Y52" s="921"/>
      <c r="Z52" s="921"/>
      <c r="AA52" s="921"/>
      <c r="AB52" s="922"/>
    </row>
    <row r="53" spans="1:28" ht="13.5" thickBot="1" x14ac:dyDescent="0.25">
      <c r="A53" s="961"/>
      <c r="B53" s="845"/>
      <c r="C53" s="845"/>
      <c r="D53" s="845"/>
      <c r="E53" s="845"/>
      <c r="F53" s="845"/>
      <c r="G53" s="845"/>
      <c r="H53" s="845"/>
      <c r="I53" s="845"/>
      <c r="J53" s="845"/>
      <c r="K53" s="962"/>
      <c r="L53" s="334"/>
      <c r="M53" s="25"/>
      <c r="N53" s="255"/>
      <c r="O53" s="256"/>
      <c r="P53" s="18"/>
      <c r="Q53" s="172"/>
      <c r="R53" s="1"/>
    </row>
    <row r="54" spans="1:28" ht="15" customHeight="1" thickTop="1" thickBot="1" x14ac:dyDescent="0.25">
      <c r="A54" s="853" t="s">
        <v>223</v>
      </c>
      <c r="B54" s="854"/>
      <c r="C54" s="854"/>
      <c r="D54" s="854"/>
      <c r="E54" s="854"/>
      <c r="F54" s="854"/>
      <c r="G54" s="854"/>
      <c r="H54" s="854"/>
      <c r="I54" s="854"/>
      <c r="J54" s="854"/>
      <c r="K54" s="855"/>
      <c r="L54" s="329"/>
      <c r="M54" s="41"/>
      <c r="N54" s="45"/>
      <c r="O54" s="21"/>
      <c r="P54" s="20"/>
      <c r="Q54" s="46"/>
      <c r="R54" s="1"/>
    </row>
    <row r="55" spans="1:28" ht="23.25" customHeight="1" thickTop="1" x14ac:dyDescent="0.2">
      <c r="A55" s="849" t="s">
        <v>204</v>
      </c>
      <c r="B55" s="850"/>
      <c r="C55" s="850"/>
      <c r="D55" s="850"/>
      <c r="E55" s="850"/>
      <c r="F55" s="850"/>
      <c r="G55" s="850"/>
      <c r="H55" s="850"/>
      <c r="I55" s="850"/>
      <c r="J55" s="851"/>
      <c r="K55" s="852"/>
      <c r="L55" s="332"/>
      <c r="M55" s="49">
        <f>M34/M24</f>
        <v>21.667385503739556</v>
      </c>
      <c r="N55" s="257">
        <f>N34/N24</f>
        <v>21.987218211920531</v>
      </c>
      <c r="O55" s="258" t="e">
        <f>O34/O24</f>
        <v>#DIV/0!</v>
      </c>
      <c r="P55" s="49" t="e">
        <f>O55-N55</f>
        <v>#DIV/0!</v>
      </c>
      <c r="Q55" s="175" t="e">
        <f>IF(O55&lt;=N55,"OK","NOOK")</f>
        <v>#DIV/0!</v>
      </c>
      <c r="R55" s="1"/>
    </row>
    <row r="56" spans="1:28" x14ac:dyDescent="0.2">
      <c r="A56" s="844"/>
      <c r="B56" s="845"/>
      <c r="C56" s="845"/>
      <c r="D56" s="845"/>
      <c r="E56" s="845"/>
      <c r="F56" s="845"/>
      <c r="G56" s="845"/>
      <c r="H56" s="845"/>
      <c r="I56" s="845"/>
      <c r="J56" s="173"/>
      <c r="K56" s="239"/>
      <c r="L56" s="334"/>
      <c r="M56" s="62"/>
      <c r="N56" s="259"/>
      <c r="O56" s="260"/>
      <c r="P56" s="62"/>
      <c r="Q56" s="261"/>
      <c r="R56" s="1"/>
    </row>
    <row r="57" spans="1:28" ht="14.25" hidden="1" customHeight="1" thickTop="1" thickBot="1" x14ac:dyDescent="0.25">
      <c r="A57" s="853" t="s">
        <v>224</v>
      </c>
      <c r="B57" s="854"/>
      <c r="C57" s="854"/>
      <c r="D57" s="854"/>
      <c r="E57" s="854"/>
      <c r="F57" s="854"/>
      <c r="G57" s="854"/>
      <c r="H57" s="854"/>
      <c r="I57" s="854"/>
      <c r="J57" s="854"/>
      <c r="K57" s="854"/>
      <c r="L57" s="342"/>
      <c r="M57" s="66"/>
      <c r="N57" s="67"/>
      <c r="O57" s="42"/>
      <c r="P57" s="52"/>
      <c r="Q57" s="53"/>
      <c r="R57" s="1"/>
    </row>
    <row r="58" spans="1:28" ht="24.75" hidden="1" customHeight="1" thickTop="1" x14ac:dyDescent="0.2">
      <c r="A58" s="905" t="s">
        <v>59</v>
      </c>
      <c r="B58" s="850"/>
      <c r="C58" s="850"/>
      <c r="D58" s="850"/>
      <c r="E58" s="850"/>
      <c r="F58" s="850"/>
      <c r="G58" s="850"/>
      <c r="H58" s="850"/>
      <c r="I58" s="850"/>
      <c r="J58" s="850"/>
      <c r="K58" s="906"/>
      <c r="L58" s="334"/>
      <c r="M58" s="54">
        <f>M36</f>
        <v>0</v>
      </c>
      <c r="N58" s="262">
        <f>N36</f>
        <v>0</v>
      </c>
      <c r="O58" s="171">
        <f>O36</f>
        <v>0</v>
      </c>
      <c r="P58" s="18">
        <f>O58-N58</f>
        <v>0</v>
      </c>
      <c r="Q58" s="169" t="str">
        <f>IF(O58&gt;=N58,"OK","NOOK")</f>
        <v>OK</v>
      </c>
      <c r="R58" s="1"/>
    </row>
    <row r="59" spans="1:28" ht="23.25" hidden="1" customHeight="1" x14ac:dyDescent="0.2">
      <c r="A59" s="961"/>
      <c r="B59" s="845"/>
      <c r="C59" s="845"/>
      <c r="D59" s="845"/>
      <c r="E59" s="845"/>
      <c r="F59" s="845"/>
      <c r="G59" s="845"/>
      <c r="H59" s="845"/>
      <c r="I59" s="845"/>
      <c r="J59" s="845"/>
      <c r="K59" s="962"/>
      <c r="L59" s="334"/>
      <c r="M59" s="38"/>
      <c r="N59" s="234"/>
      <c r="O59" s="263"/>
      <c r="P59" s="38"/>
      <c r="Q59" s="169"/>
      <c r="R59" s="1"/>
    </row>
    <row r="60" spans="1:28" ht="19.5" customHeight="1" thickBot="1" x14ac:dyDescent="0.25">
      <c r="A60" s="888" t="s">
        <v>278</v>
      </c>
      <c r="B60" s="889"/>
      <c r="C60" s="889"/>
      <c r="D60" s="889"/>
      <c r="E60" s="889"/>
      <c r="F60" s="889"/>
      <c r="G60" s="889"/>
      <c r="H60" s="889"/>
      <c r="I60" s="889"/>
      <c r="J60" s="889"/>
      <c r="K60" s="889"/>
      <c r="L60" s="889"/>
      <c r="M60" s="889"/>
      <c r="N60" s="889"/>
      <c r="O60" s="889"/>
      <c r="P60" s="889"/>
      <c r="Q60" s="890"/>
      <c r="R60" s="1"/>
    </row>
    <row r="61" spans="1:28" x14ac:dyDescent="0.2">
      <c r="A61" s="891"/>
      <c r="B61" s="892"/>
      <c r="C61" s="892"/>
      <c r="D61" s="892"/>
      <c r="E61" s="892"/>
      <c r="F61" s="892"/>
      <c r="G61" s="892"/>
      <c r="H61" s="892"/>
      <c r="I61" s="892"/>
      <c r="J61" s="892"/>
      <c r="K61" s="892"/>
      <c r="L61" s="892"/>
      <c r="M61" s="892"/>
      <c r="N61" s="892"/>
      <c r="O61" s="892"/>
      <c r="P61" s="892"/>
      <c r="Q61" s="893"/>
      <c r="R61" s="1"/>
    </row>
    <row r="62" spans="1:28" ht="13.5" thickBot="1" x14ac:dyDescent="0.25">
      <c r="A62" s="894"/>
      <c r="B62" s="895"/>
      <c r="C62" s="895"/>
      <c r="D62" s="895"/>
      <c r="E62" s="895"/>
      <c r="F62" s="895"/>
      <c r="G62" s="895"/>
      <c r="H62" s="895"/>
      <c r="I62" s="895"/>
      <c r="J62" s="895"/>
      <c r="K62" s="895"/>
      <c r="L62" s="895"/>
      <c r="M62" s="895"/>
      <c r="N62" s="895"/>
      <c r="O62" s="895"/>
      <c r="P62" s="895"/>
      <c r="Q62" s="896"/>
      <c r="R62" s="1"/>
      <c r="S62" s="187"/>
    </row>
    <row r="63" spans="1:28" ht="21" hidden="1" customHeight="1" x14ac:dyDescent="0.2">
      <c r="A63" s="188"/>
      <c r="B63" s="189"/>
      <c r="C63" s="189"/>
      <c r="D63" s="189"/>
      <c r="E63" s="189"/>
      <c r="F63" s="189"/>
      <c r="G63" s="189"/>
      <c r="H63" s="189"/>
      <c r="I63" s="189"/>
      <c r="J63" s="189"/>
      <c r="K63" s="189"/>
      <c r="L63" s="189"/>
      <c r="M63" s="189"/>
      <c r="N63" s="189"/>
      <c r="O63" s="189"/>
      <c r="P63" s="189"/>
      <c r="Q63" s="190"/>
    </row>
  </sheetData>
  <mergeCells count="74">
    <mergeCell ref="G30:Q30"/>
    <mergeCell ref="A33:F33"/>
    <mergeCell ref="G33:Q33"/>
    <mergeCell ref="A30:F30"/>
    <mergeCell ref="A24:F24"/>
    <mergeCell ref="A28:F28"/>
    <mergeCell ref="A25:F25"/>
    <mergeCell ref="G29:Q29"/>
    <mergeCell ref="A34:F34"/>
    <mergeCell ref="A29:F29"/>
    <mergeCell ref="A31:F31"/>
    <mergeCell ref="A26:F26"/>
    <mergeCell ref="A27:F27"/>
    <mergeCell ref="A53:K53"/>
    <mergeCell ref="P44:P45"/>
    <mergeCell ref="M44:M45"/>
    <mergeCell ref="N44:N45"/>
    <mergeCell ref="O44:O45"/>
    <mergeCell ref="A44:K45"/>
    <mergeCell ref="A50:K50"/>
    <mergeCell ref="A61:Q62"/>
    <mergeCell ref="A54:K54"/>
    <mergeCell ref="A60:Q60"/>
    <mergeCell ref="A57:K57"/>
    <mergeCell ref="A59:K59"/>
    <mergeCell ref="A58:K58"/>
    <mergeCell ref="A56:I56"/>
    <mergeCell ref="A55:K55"/>
    <mergeCell ref="A1:O1"/>
    <mergeCell ref="G23:Q23"/>
    <mergeCell ref="A22:F22"/>
    <mergeCell ref="A23:F23"/>
    <mergeCell ref="A2:Q2"/>
    <mergeCell ref="A8:Q8"/>
    <mergeCell ref="E4:L4"/>
    <mergeCell ref="E5:L5"/>
    <mergeCell ref="E6:L6"/>
    <mergeCell ref="A9:Q10"/>
    <mergeCell ref="A19:Q19"/>
    <mergeCell ref="A20:Q20"/>
    <mergeCell ref="A12:Q16"/>
    <mergeCell ref="A11:Q11"/>
    <mergeCell ref="A21:Q21"/>
    <mergeCell ref="L38:M38"/>
    <mergeCell ref="G35:Q35"/>
    <mergeCell ref="A39:C39"/>
    <mergeCell ref="A36:F36"/>
    <mergeCell ref="A37:Q37"/>
    <mergeCell ref="A38:C38"/>
    <mergeCell ref="L39:M39"/>
    <mergeCell ref="N38:Q38"/>
    <mergeCell ref="L40:M40"/>
    <mergeCell ref="A49:I49"/>
    <mergeCell ref="L41:M41"/>
    <mergeCell ref="A41:C41"/>
    <mergeCell ref="N39:Q39"/>
    <mergeCell ref="N40:Q40"/>
    <mergeCell ref="A42:C42"/>
    <mergeCell ref="R51:AB51"/>
    <mergeCell ref="R52:AB52"/>
    <mergeCell ref="A17:Q17"/>
    <mergeCell ref="A18:Q18"/>
    <mergeCell ref="A32:F32"/>
    <mergeCell ref="A51:K51"/>
    <mergeCell ref="J49:K49"/>
    <mergeCell ref="A46:K46"/>
    <mergeCell ref="A35:F35"/>
    <mergeCell ref="A40:C40"/>
    <mergeCell ref="A47:K47"/>
    <mergeCell ref="A52:K52"/>
    <mergeCell ref="A48:I48"/>
    <mergeCell ref="J48:K48"/>
    <mergeCell ref="Q44:Q45"/>
    <mergeCell ref="N41:Q41"/>
  </mergeCells>
  <phoneticPr fontId="2" type="noConversion"/>
  <pageMargins left="0.39370078740157483" right="0.39370078740157483" top="0.19685039370078741" bottom="0.19685039370078741" header="0.15748031496062992" footer="0.19685039370078741"/>
  <pageSetup paperSize="9" scale="63" orientation="portrait" r:id="rId1"/>
  <headerFooter alignWithMargins="0">
    <oddFooter>&amp;L&amp;"Tahoma,Corsivo"&amp;8Elenco Processi&amp;R&amp;P</oddFooter>
  </headerFooter>
  <rowBreaks count="1" manualBreakCount="1">
    <brk id="62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9">
    <tabColor rgb="FF00B050"/>
  </sheetPr>
  <dimension ref="A1:T69"/>
  <sheetViews>
    <sheetView view="pageBreakPreview" topLeftCell="I38" zoomScaleNormal="100" zoomScaleSheetLayoutView="100" workbookViewId="0">
      <selection activeCell="A54" sqref="A54:K54"/>
    </sheetView>
  </sheetViews>
  <sheetFormatPr defaultRowHeight="12.75" x14ac:dyDescent="0.2"/>
  <cols>
    <col min="1" max="4" width="9.140625" style="8"/>
    <col min="5" max="5" width="11.5703125" style="8" customWidth="1"/>
    <col min="6" max="6" width="11.85546875" style="8" customWidth="1"/>
    <col min="7" max="7" width="11.85546875" style="8" hidden="1" customWidth="1"/>
    <col min="8" max="8" width="11.85546875" style="8" bestFit="1" customWidth="1"/>
    <col min="9" max="9" width="11.7109375" style="8" bestFit="1" customWidth="1"/>
    <col min="10" max="10" width="0.28515625" style="8" hidden="1" customWidth="1"/>
    <col min="11" max="11" width="9.140625" style="8" hidden="1" customWidth="1"/>
    <col min="12" max="12" width="13.140625" style="8" bestFit="1" customWidth="1"/>
    <col min="13" max="13" width="18.85546875" style="8" bestFit="1" customWidth="1"/>
    <col min="14" max="14" width="14.7109375" style="8" bestFit="1" customWidth="1"/>
    <col min="15" max="15" width="20.140625" style="8" bestFit="1" customWidth="1"/>
    <col min="16" max="16" width="11.42578125" style="8" customWidth="1"/>
    <col min="17" max="17" width="11" style="8" customWidth="1"/>
    <col min="18" max="18" width="9.140625" style="8"/>
    <col min="19" max="19" width="19" style="8" bestFit="1" customWidth="1"/>
    <col min="20" max="16384" width="9.140625" style="8"/>
  </cols>
  <sheetData>
    <row r="1" spans="1:18" ht="21.75" customHeight="1" thickBot="1" x14ac:dyDescent="0.25">
      <c r="A1" s="698"/>
      <c r="B1" s="699"/>
      <c r="C1" s="699"/>
      <c r="D1" s="699"/>
      <c r="E1" s="699"/>
      <c r="F1" s="699"/>
      <c r="G1" s="699"/>
      <c r="H1" s="699"/>
      <c r="I1" s="699"/>
      <c r="J1" s="699"/>
      <c r="K1" s="699"/>
      <c r="L1" s="699"/>
      <c r="M1" s="699"/>
      <c r="N1" s="699"/>
      <c r="O1" s="699"/>
      <c r="P1" s="122" t="s">
        <v>268</v>
      </c>
      <c r="Q1" s="123">
        <v>2013</v>
      </c>
    </row>
    <row r="2" spans="1:18" ht="24.75" customHeight="1" x14ac:dyDescent="0.2">
      <c r="A2" s="813" t="s">
        <v>269</v>
      </c>
      <c r="B2" s="814"/>
      <c r="C2" s="814"/>
      <c r="D2" s="814"/>
      <c r="E2" s="814"/>
      <c r="F2" s="814"/>
      <c r="G2" s="814"/>
      <c r="H2" s="814"/>
      <c r="I2" s="814"/>
      <c r="J2" s="814"/>
      <c r="K2" s="814"/>
      <c r="L2" s="814"/>
      <c r="M2" s="814"/>
      <c r="N2" s="814"/>
      <c r="O2" s="814"/>
      <c r="P2" s="815"/>
      <c r="Q2" s="816"/>
    </row>
    <row r="3" spans="1:18" x14ac:dyDescent="0.2">
      <c r="A3" s="124"/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5"/>
      <c r="Q3" s="126"/>
    </row>
    <row r="4" spans="1:18" x14ac:dyDescent="0.2">
      <c r="A4" s="124" t="s">
        <v>270</v>
      </c>
      <c r="B4" s="125"/>
      <c r="C4" s="125"/>
      <c r="D4" s="125"/>
      <c r="E4" s="949" t="s">
        <v>282</v>
      </c>
      <c r="F4" s="950"/>
      <c r="G4" s="950"/>
      <c r="H4" s="950"/>
      <c r="I4" s="950"/>
      <c r="J4" s="950"/>
      <c r="K4" s="950"/>
      <c r="L4" s="951"/>
      <c r="M4" s="127"/>
      <c r="N4" s="125"/>
      <c r="O4" s="125"/>
      <c r="P4" s="125"/>
      <c r="Q4" s="128"/>
    </row>
    <row r="5" spans="1:18" x14ac:dyDescent="0.2">
      <c r="A5" s="124" t="s">
        <v>271</v>
      </c>
      <c r="B5" s="125"/>
      <c r="C5" s="125"/>
      <c r="D5" s="125"/>
      <c r="E5" s="949" t="s">
        <v>271</v>
      </c>
      <c r="F5" s="950"/>
      <c r="G5" s="950"/>
      <c r="H5" s="950"/>
      <c r="I5" s="950"/>
      <c r="J5" s="950"/>
      <c r="K5" s="950"/>
      <c r="L5" s="951"/>
      <c r="M5" s="127"/>
      <c r="N5" s="125"/>
      <c r="O5" s="125"/>
      <c r="P5" s="125"/>
      <c r="Q5" s="125"/>
    </row>
    <row r="6" spans="1:18" x14ac:dyDescent="0.2">
      <c r="A6" s="124" t="s">
        <v>272</v>
      </c>
      <c r="B6" s="125"/>
      <c r="C6" s="125"/>
      <c r="D6" s="125"/>
      <c r="E6" s="949" t="s">
        <v>283</v>
      </c>
      <c r="F6" s="950"/>
      <c r="G6" s="950"/>
      <c r="H6" s="950"/>
      <c r="I6" s="950"/>
      <c r="J6" s="950"/>
      <c r="K6" s="950"/>
      <c r="L6" s="951"/>
      <c r="M6" s="127"/>
      <c r="N6" s="125"/>
      <c r="O6" s="125"/>
      <c r="P6" s="125"/>
      <c r="Q6" s="125"/>
    </row>
    <row r="7" spans="1:18" ht="13.5" thickBot="1" x14ac:dyDescent="0.25">
      <c r="A7" s="129"/>
      <c r="B7" s="130"/>
      <c r="C7" s="130"/>
      <c r="D7" s="130"/>
      <c r="E7" s="130"/>
      <c r="F7" s="130"/>
      <c r="G7" s="130"/>
      <c r="H7" s="130"/>
      <c r="I7" s="130"/>
      <c r="J7" s="130"/>
      <c r="K7" s="130"/>
      <c r="L7" s="130"/>
      <c r="M7" s="130"/>
      <c r="N7" s="130"/>
      <c r="O7" s="130"/>
      <c r="P7" s="130"/>
      <c r="Q7" s="131"/>
    </row>
    <row r="8" spans="1:18" x14ac:dyDescent="0.2">
      <c r="A8" s="817" t="s">
        <v>85</v>
      </c>
      <c r="B8" s="818"/>
      <c r="C8" s="818"/>
      <c r="D8" s="818"/>
      <c r="E8" s="818"/>
      <c r="F8" s="818"/>
      <c r="G8" s="818"/>
      <c r="H8" s="818"/>
      <c r="I8" s="818"/>
      <c r="J8" s="818"/>
      <c r="K8" s="818"/>
      <c r="L8" s="818"/>
      <c r="M8" s="818"/>
      <c r="N8" s="818"/>
      <c r="O8" s="818"/>
      <c r="P8" s="818"/>
      <c r="Q8" s="819"/>
      <c r="R8" s="1"/>
    </row>
    <row r="9" spans="1:18" ht="12.75" customHeight="1" x14ac:dyDescent="0.2">
      <c r="A9" s="820" t="s">
        <v>296</v>
      </c>
      <c r="B9" s="821"/>
      <c r="C9" s="821"/>
      <c r="D9" s="821"/>
      <c r="E9" s="821"/>
      <c r="F9" s="821"/>
      <c r="G9" s="821"/>
      <c r="H9" s="821"/>
      <c r="I9" s="821"/>
      <c r="J9" s="821"/>
      <c r="K9" s="821"/>
      <c r="L9" s="821"/>
      <c r="M9" s="821"/>
      <c r="N9" s="821"/>
      <c r="O9" s="821"/>
      <c r="P9" s="821"/>
      <c r="Q9" s="822"/>
      <c r="R9" s="1"/>
    </row>
    <row r="10" spans="1:18" x14ac:dyDescent="0.2">
      <c r="A10" s="823"/>
      <c r="B10" s="824"/>
      <c r="C10" s="824"/>
      <c r="D10" s="824"/>
      <c r="E10" s="824"/>
      <c r="F10" s="824"/>
      <c r="G10" s="824"/>
      <c r="H10" s="824"/>
      <c r="I10" s="824"/>
      <c r="J10" s="824"/>
      <c r="K10" s="824"/>
      <c r="L10" s="824"/>
      <c r="M10" s="824"/>
      <c r="N10" s="824"/>
      <c r="O10" s="824"/>
      <c r="P10" s="824"/>
      <c r="Q10" s="825"/>
      <c r="R10" s="1"/>
    </row>
    <row r="11" spans="1:18" x14ac:dyDescent="0.2">
      <c r="A11" s="611" t="s">
        <v>279</v>
      </c>
      <c r="B11" s="612"/>
      <c r="C11" s="612"/>
      <c r="D11" s="612"/>
      <c r="E11" s="612"/>
      <c r="F11" s="612"/>
      <c r="G11" s="612"/>
      <c r="H11" s="612"/>
      <c r="I11" s="612"/>
      <c r="J11" s="612"/>
      <c r="K11" s="612"/>
      <c r="L11" s="612"/>
      <c r="M11" s="612"/>
      <c r="N11" s="612"/>
      <c r="O11" s="612"/>
      <c r="P11" s="612"/>
      <c r="Q11" s="668"/>
      <c r="R11" s="2"/>
    </row>
    <row r="12" spans="1:18" ht="14.25" customHeight="1" x14ac:dyDescent="0.2">
      <c r="A12" s="952" t="s">
        <v>459</v>
      </c>
      <c r="B12" s="953"/>
      <c r="C12" s="953"/>
      <c r="D12" s="953"/>
      <c r="E12" s="953"/>
      <c r="F12" s="953"/>
      <c r="G12" s="953"/>
      <c r="H12" s="953"/>
      <c r="I12" s="953"/>
      <c r="J12" s="953"/>
      <c r="K12" s="953"/>
      <c r="L12" s="953"/>
      <c r="M12" s="953"/>
      <c r="N12" s="953"/>
      <c r="O12" s="953"/>
      <c r="P12" s="953"/>
      <c r="Q12" s="954"/>
      <c r="R12" s="1"/>
    </row>
    <row r="13" spans="1:18" ht="14.25" customHeight="1" x14ac:dyDescent="0.2">
      <c r="A13" s="955"/>
      <c r="B13" s="956"/>
      <c r="C13" s="956"/>
      <c r="D13" s="956"/>
      <c r="E13" s="956"/>
      <c r="F13" s="956"/>
      <c r="G13" s="956"/>
      <c r="H13" s="956"/>
      <c r="I13" s="956"/>
      <c r="J13" s="956"/>
      <c r="K13" s="956"/>
      <c r="L13" s="956"/>
      <c r="M13" s="956"/>
      <c r="N13" s="956"/>
      <c r="O13" s="956"/>
      <c r="P13" s="956"/>
      <c r="Q13" s="957"/>
      <c r="R13" s="1"/>
    </row>
    <row r="14" spans="1:18" ht="14.25" customHeight="1" x14ac:dyDescent="0.2">
      <c r="A14" s="955"/>
      <c r="B14" s="956"/>
      <c r="C14" s="956"/>
      <c r="D14" s="956"/>
      <c r="E14" s="956"/>
      <c r="F14" s="956"/>
      <c r="G14" s="956"/>
      <c r="H14" s="956"/>
      <c r="I14" s="956"/>
      <c r="J14" s="956"/>
      <c r="K14" s="956"/>
      <c r="L14" s="956"/>
      <c r="M14" s="956"/>
      <c r="N14" s="956"/>
      <c r="O14" s="956"/>
      <c r="P14" s="956"/>
      <c r="Q14" s="957"/>
      <c r="R14" s="1"/>
    </row>
    <row r="15" spans="1:18" ht="14.25" customHeight="1" x14ac:dyDescent="0.2">
      <c r="A15" s="955"/>
      <c r="B15" s="956"/>
      <c r="C15" s="956"/>
      <c r="D15" s="956"/>
      <c r="E15" s="956"/>
      <c r="F15" s="956"/>
      <c r="G15" s="956"/>
      <c r="H15" s="956"/>
      <c r="I15" s="956"/>
      <c r="J15" s="956"/>
      <c r="K15" s="956"/>
      <c r="L15" s="956"/>
      <c r="M15" s="956"/>
      <c r="N15" s="956"/>
      <c r="O15" s="956"/>
      <c r="P15" s="956"/>
      <c r="Q15" s="957"/>
      <c r="R15" s="1"/>
    </row>
    <row r="16" spans="1:18" x14ac:dyDescent="0.2">
      <c r="A16" s="958"/>
      <c r="B16" s="959"/>
      <c r="C16" s="959"/>
      <c r="D16" s="959"/>
      <c r="E16" s="959"/>
      <c r="F16" s="959"/>
      <c r="G16" s="959"/>
      <c r="H16" s="959"/>
      <c r="I16" s="959"/>
      <c r="J16" s="959"/>
      <c r="K16" s="959"/>
      <c r="L16" s="959"/>
      <c r="M16" s="959"/>
      <c r="N16" s="959"/>
      <c r="O16" s="959"/>
      <c r="P16" s="959"/>
      <c r="Q16" s="960"/>
      <c r="R16" s="1"/>
    </row>
    <row r="17" spans="1:19" ht="14.25" customHeight="1" x14ac:dyDescent="0.2">
      <c r="A17" s="611" t="s">
        <v>185</v>
      </c>
      <c r="B17" s="612"/>
      <c r="C17" s="612"/>
      <c r="D17" s="612"/>
      <c r="E17" s="612"/>
      <c r="F17" s="612"/>
      <c r="G17" s="612"/>
      <c r="H17" s="612"/>
      <c r="I17" s="612"/>
      <c r="J17" s="612"/>
      <c r="K17" s="612"/>
      <c r="L17" s="612"/>
      <c r="M17" s="612"/>
      <c r="N17" s="612"/>
      <c r="O17" s="612"/>
      <c r="P17" s="612"/>
      <c r="Q17" s="668"/>
      <c r="R17" s="1"/>
    </row>
    <row r="18" spans="1:19" ht="14.25" x14ac:dyDescent="0.2">
      <c r="A18" s="835" t="s">
        <v>186</v>
      </c>
      <c r="B18" s="836"/>
      <c r="C18" s="836"/>
      <c r="D18" s="836"/>
      <c r="E18" s="836"/>
      <c r="F18" s="836"/>
      <c r="G18" s="836"/>
      <c r="H18" s="836"/>
      <c r="I18" s="836"/>
      <c r="J18" s="836"/>
      <c r="K18" s="836"/>
      <c r="L18" s="836"/>
      <c r="M18" s="836"/>
      <c r="N18" s="836"/>
      <c r="O18" s="836"/>
      <c r="P18" s="836"/>
      <c r="Q18" s="837"/>
      <c r="R18" s="1"/>
    </row>
    <row r="19" spans="1:19" ht="14.25" customHeight="1" x14ac:dyDescent="0.2">
      <c r="A19" s="611" t="s">
        <v>225</v>
      </c>
      <c r="B19" s="612"/>
      <c r="C19" s="612"/>
      <c r="D19" s="612"/>
      <c r="E19" s="612"/>
      <c r="F19" s="612"/>
      <c r="G19" s="612"/>
      <c r="H19" s="612"/>
      <c r="I19" s="612"/>
      <c r="J19" s="612"/>
      <c r="K19" s="612"/>
      <c r="L19" s="612"/>
      <c r="M19" s="612"/>
      <c r="N19" s="612"/>
      <c r="O19" s="612"/>
      <c r="P19" s="612"/>
      <c r="Q19" s="668"/>
      <c r="R19" s="1"/>
    </row>
    <row r="20" spans="1:19" ht="15" thickBot="1" x14ac:dyDescent="0.25">
      <c r="A20" s="820" t="s">
        <v>305</v>
      </c>
      <c r="B20" s="821"/>
      <c r="C20" s="821"/>
      <c r="D20" s="821"/>
      <c r="E20" s="821"/>
      <c r="F20" s="821"/>
      <c r="G20" s="821"/>
      <c r="H20" s="821"/>
      <c r="I20" s="821"/>
      <c r="J20" s="821"/>
      <c r="K20" s="821"/>
      <c r="L20" s="821"/>
      <c r="M20" s="821"/>
      <c r="N20" s="821"/>
      <c r="O20" s="821"/>
      <c r="P20" s="821"/>
      <c r="Q20" s="822"/>
      <c r="R20" s="1"/>
    </row>
    <row r="21" spans="1:19" ht="13.5" customHeight="1" thickBot="1" x14ac:dyDescent="0.25">
      <c r="A21" s="838" t="s">
        <v>273</v>
      </c>
      <c r="B21" s="839"/>
      <c r="C21" s="839"/>
      <c r="D21" s="839"/>
      <c r="E21" s="839"/>
      <c r="F21" s="839"/>
      <c r="G21" s="839"/>
      <c r="H21" s="839"/>
      <c r="I21" s="839"/>
      <c r="J21" s="839"/>
      <c r="K21" s="839"/>
      <c r="L21" s="839"/>
      <c r="M21" s="839"/>
      <c r="N21" s="839"/>
      <c r="O21" s="839"/>
      <c r="P21" s="840"/>
      <c r="Q21" s="841"/>
      <c r="R21" s="1"/>
    </row>
    <row r="22" spans="1:19" s="6" customFormat="1" ht="49.5" customHeight="1" x14ac:dyDescent="0.2">
      <c r="A22" s="810"/>
      <c r="B22" s="811"/>
      <c r="C22" s="811"/>
      <c r="D22" s="811"/>
      <c r="E22" s="811"/>
      <c r="F22" s="811"/>
      <c r="G22" s="389">
        <f>Q1-3</f>
        <v>2010</v>
      </c>
      <c r="H22" s="389">
        <f>Q1-3</f>
        <v>2010</v>
      </c>
      <c r="I22" s="389">
        <f>Q1-2</f>
        <v>2011</v>
      </c>
      <c r="J22" s="389">
        <f t="shared" ref="J22" si="0">S1-3</f>
        <v>-3</v>
      </c>
      <c r="K22" s="389">
        <f t="shared" ref="K22" si="1">S1-2</f>
        <v>-2</v>
      </c>
      <c r="L22" s="389">
        <f>Q1-1</f>
        <v>2012</v>
      </c>
      <c r="M22" s="391" t="s">
        <v>455</v>
      </c>
      <c r="N22" s="135" t="s">
        <v>232</v>
      </c>
      <c r="O22" s="134" t="s">
        <v>233</v>
      </c>
      <c r="P22" s="392" t="s">
        <v>82</v>
      </c>
      <c r="Q22" s="393" t="s">
        <v>234</v>
      </c>
      <c r="R22" s="394"/>
      <c r="S22" s="395"/>
    </row>
    <row r="23" spans="1:19" ht="12.75" customHeight="1" x14ac:dyDescent="0.2">
      <c r="A23" s="812" t="s">
        <v>274</v>
      </c>
      <c r="B23" s="800"/>
      <c r="C23" s="800"/>
      <c r="D23" s="800"/>
      <c r="E23" s="800"/>
      <c r="F23" s="800"/>
      <c r="G23" s="808"/>
      <c r="H23" s="808"/>
      <c r="I23" s="808"/>
      <c r="J23" s="808"/>
      <c r="K23" s="808"/>
      <c r="L23" s="808"/>
      <c r="M23" s="808"/>
      <c r="N23" s="808"/>
      <c r="O23" s="808"/>
      <c r="P23" s="808"/>
      <c r="Q23" s="809"/>
    </row>
    <row r="24" spans="1:19" ht="12.75" customHeight="1" x14ac:dyDescent="0.2">
      <c r="A24" s="798" t="s">
        <v>220</v>
      </c>
      <c r="B24" s="799"/>
      <c r="C24" s="799"/>
      <c r="D24" s="799"/>
      <c r="E24" s="799"/>
      <c r="F24" s="799"/>
      <c r="G24" s="75">
        <f>Caratteristiche!G5</f>
        <v>1511</v>
      </c>
      <c r="H24" s="75">
        <v>1511</v>
      </c>
      <c r="I24" s="75">
        <v>1529</v>
      </c>
      <c r="J24" s="75">
        <v>1506</v>
      </c>
      <c r="K24" s="75">
        <v>1506</v>
      </c>
      <c r="L24" s="75">
        <v>1506</v>
      </c>
      <c r="M24" s="35">
        <f>(H24+I24+L24)/3</f>
        <v>1515.3333333333333</v>
      </c>
      <c r="N24" s="486">
        <v>1510</v>
      </c>
      <c r="O24" s="376"/>
      <c r="P24" s="142"/>
      <c r="Q24" s="143"/>
    </row>
    <row r="25" spans="1:19" ht="14.25" customHeight="1" x14ac:dyDescent="0.2">
      <c r="A25" s="796" t="s">
        <v>31</v>
      </c>
      <c r="B25" s="797"/>
      <c r="C25" s="797"/>
      <c r="D25" s="797"/>
      <c r="E25" s="797"/>
      <c r="F25" s="797"/>
      <c r="G25" s="112">
        <f>1474+683</f>
        <v>2157</v>
      </c>
      <c r="H25" s="112">
        <v>2181.6666666666665</v>
      </c>
      <c r="I25" s="112">
        <v>2238</v>
      </c>
      <c r="J25" s="112"/>
      <c r="K25" s="144">
        <v>2238</v>
      </c>
      <c r="L25" s="112">
        <v>2388</v>
      </c>
      <c r="M25" s="35">
        <f t="shared" ref="M25:M33" si="2">(H25+I25+L25)/3</f>
        <v>2269.2222222222222</v>
      </c>
      <c r="N25" s="488">
        <f>L25</f>
        <v>2388</v>
      </c>
      <c r="O25" s="377"/>
      <c r="P25" s="146">
        <f t="shared" ref="P25:P33" si="3">(O25/M25)-100%</f>
        <v>-1</v>
      </c>
      <c r="Q25" s="245">
        <f t="shared" ref="Q25:Q33" si="4">(O25/N25)-100%</f>
        <v>-1</v>
      </c>
    </row>
    <row r="26" spans="1:19" ht="12.75" customHeight="1" x14ac:dyDescent="0.2">
      <c r="A26" s="796" t="s">
        <v>208</v>
      </c>
      <c r="B26" s="797"/>
      <c r="C26" s="797"/>
      <c r="D26" s="797"/>
      <c r="E26" s="797"/>
      <c r="F26" s="797"/>
      <c r="G26" s="112">
        <v>3</v>
      </c>
      <c r="H26" s="112">
        <v>3</v>
      </c>
      <c r="I26" s="112">
        <v>3</v>
      </c>
      <c r="J26" s="112"/>
      <c r="K26" s="144">
        <v>3</v>
      </c>
      <c r="L26" s="112">
        <v>3</v>
      </c>
      <c r="M26" s="472">
        <f t="shared" si="2"/>
        <v>3</v>
      </c>
      <c r="N26" s="488">
        <v>3</v>
      </c>
      <c r="O26" s="377"/>
      <c r="P26" s="146">
        <f>(O26/M26)</f>
        <v>0</v>
      </c>
      <c r="Q26" s="147">
        <f>(O26/N26)</f>
        <v>0</v>
      </c>
    </row>
    <row r="27" spans="1:19" ht="12" customHeight="1" x14ac:dyDescent="0.2">
      <c r="A27" s="796" t="s">
        <v>435</v>
      </c>
      <c r="B27" s="797"/>
      <c r="C27" s="797"/>
      <c r="D27" s="797"/>
      <c r="E27" s="797"/>
      <c r="F27" s="797"/>
      <c r="G27" s="120">
        <f>549657.35+150605.19</f>
        <v>700262.54</v>
      </c>
      <c r="H27" s="120">
        <v>691980.16</v>
      </c>
      <c r="I27" s="120">
        <v>691409.78</v>
      </c>
      <c r="J27" s="120"/>
      <c r="K27" s="148">
        <v>691409.78</v>
      </c>
      <c r="L27" s="350">
        <v>1137548.69</v>
      </c>
      <c r="M27" s="473">
        <f t="shared" si="2"/>
        <v>840312.87666666659</v>
      </c>
      <c r="N27" s="500">
        <f>838076.72+196098.14</f>
        <v>1034174.86</v>
      </c>
      <c r="O27" s="414"/>
      <c r="P27" s="146">
        <f t="shared" si="3"/>
        <v>-1</v>
      </c>
      <c r="Q27" s="245">
        <f t="shared" si="4"/>
        <v>-1</v>
      </c>
    </row>
    <row r="28" spans="1:19" ht="26.25" customHeight="1" x14ac:dyDescent="0.2">
      <c r="A28" s="796" t="s">
        <v>326</v>
      </c>
      <c r="B28" s="797"/>
      <c r="C28" s="797"/>
      <c r="D28" s="797"/>
      <c r="E28" s="797"/>
      <c r="F28" s="797"/>
      <c r="G28" s="120"/>
      <c r="H28" s="120"/>
      <c r="I28" s="120"/>
      <c r="J28" s="120"/>
      <c r="K28" s="148"/>
      <c r="L28" s="148"/>
      <c r="M28" s="35"/>
      <c r="N28" s="491"/>
      <c r="O28" s="415"/>
      <c r="P28" s="146"/>
      <c r="Q28" s="264"/>
    </row>
    <row r="29" spans="1:19" ht="12" customHeight="1" x14ac:dyDescent="0.2">
      <c r="A29" s="796" t="s">
        <v>209</v>
      </c>
      <c r="B29" s="797"/>
      <c r="C29" s="797"/>
      <c r="D29" s="797"/>
      <c r="E29" s="797"/>
      <c r="F29" s="797"/>
      <c r="G29" s="112">
        <f>'[1]Ripartizione 2008'!$I$37</f>
        <v>1029.6000000000001</v>
      </c>
      <c r="H29" s="112">
        <v>970.66666666666663</v>
      </c>
      <c r="I29" s="112">
        <v>870.7</v>
      </c>
      <c r="J29" s="112"/>
      <c r="K29" s="144">
        <v>870.7</v>
      </c>
      <c r="L29" s="112">
        <v>1042.0035</v>
      </c>
      <c r="M29" s="35">
        <f t="shared" si="2"/>
        <v>961.12338888888883</v>
      </c>
      <c r="N29" s="488">
        <v>1042</v>
      </c>
      <c r="O29" s="377"/>
      <c r="P29" s="146">
        <f t="shared" si="3"/>
        <v>-1</v>
      </c>
      <c r="Q29" s="147">
        <f t="shared" si="4"/>
        <v>-1</v>
      </c>
    </row>
    <row r="30" spans="1:19" ht="12" customHeight="1" x14ac:dyDescent="0.2">
      <c r="A30" s="796" t="s">
        <v>210</v>
      </c>
      <c r="B30" s="797"/>
      <c r="C30" s="797"/>
      <c r="D30" s="797"/>
      <c r="E30" s="797"/>
      <c r="F30" s="797"/>
      <c r="G30" s="120">
        <v>23214.99</v>
      </c>
      <c r="H30" s="120">
        <v>16114.596666666666</v>
      </c>
      <c r="I30" s="120">
        <v>6460</v>
      </c>
      <c r="J30" s="120"/>
      <c r="K30" s="148">
        <v>6460</v>
      </c>
      <c r="L30" s="351">
        <v>0</v>
      </c>
      <c r="M30" s="343">
        <f t="shared" si="2"/>
        <v>7524.8655555555551</v>
      </c>
      <c r="N30" s="501">
        <v>0</v>
      </c>
      <c r="O30" s="414"/>
      <c r="P30" s="146">
        <f t="shared" si="3"/>
        <v>-1</v>
      </c>
      <c r="Q30" s="245">
        <v>0</v>
      </c>
    </row>
    <row r="31" spans="1:19" ht="12" customHeight="1" x14ac:dyDescent="0.2">
      <c r="A31" s="796" t="s">
        <v>450</v>
      </c>
      <c r="B31" s="797"/>
      <c r="C31" s="797"/>
      <c r="D31" s="797"/>
      <c r="E31" s="797"/>
      <c r="F31" s="797"/>
      <c r="G31" s="120">
        <v>172000</v>
      </c>
      <c r="H31" s="120">
        <v>177333.33333333334</v>
      </c>
      <c r="I31" s="120">
        <v>178240.11</v>
      </c>
      <c r="J31" s="120"/>
      <c r="K31" s="148">
        <v>178240.11</v>
      </c>
      <c r="L31" s="351">
        <v>379937.3</v>
      </c>
      <c r="M31" s="343">
        <f t="shared" si="2"/>
        <v>245170.24777777781</v>
      </c>
      <c r="N31" s="501">
        <v>361271.58</v>
      </c>
      <c r="O31" s="414"/>
      <c r="P31" s="146">
        <f t="shared" si="3"/>
        <v>-1</v>
      </c>
      <c r="Q31" s="147">
        <f t="shared" si="4"/>
        <v>-1</v>
      </c>
    </row>
    <row r="32" spans="1:19" ht="12" customHeight="1" x14ac:dyDescent="0.2">
      <c r="A32" s="796" t="s">
        <v>211</v>
      </c>
      <c r="B32" s="797"/>
      <c r="C32" s="797"/>
      <c r="D32" s="797"/>
      <c r="E32" s="797"/>
      <c r="F32" s="797"/>
      <c r="G32" s="120">
        <v>0</v>
      </c>
      <c r="H32" s="120">
        <v>0</v>
      </c>
      <c r="I32" s="120">
        <v>0</v>
      </c>
      <c r="J32" s="120"/>
      <c r="K32" s="148">
        <v>0</v>
      </c>
      <c r="L32" s="351">
        <v>1304</v>
      </c>
      <c r="M32" s="343">
        <f t="shared" si="2"/>
        <v>434.66666666666669</v>
      </c>
      <c r="N32" s="501">
        <v>0</v>
      </c>
      <c r="O32" s="414"/>
      <c r="P32" s="146">
        <f t="shared" si="3"/>
        <v>-1</v>
      </c>
      <c r="Q32" s="147" t="e">
        <f t="shared" si="4"/>
        <v>#DIV/0!</v>
      </c>
    </row>
    <row r="33" spans="1:20" ht="12" customHeight="1" x14ac:dyDescent="0.2">
      <c r="A33" s="796" t="s">
        <v>471</v>
      </c>
      <c r="B33" s="797"/>
      <c r="C33" s="797"/>
      <c r="D33" s="797"/>
      <c r="E33" s="797"/>
      <c r="F33" s="797"/>
      <c r="G33" s="120">
        <v>192000</v>
      </c>
      <c r="H33" s="120">
        <v>225566.66666666666</v>
      </c>
      <c r="I33" s="120">
        <v>233000</v>
      </c>
      <c r="J33" s="120"/>
      <c r="K33" s="148">
        <v>233000</v>
      </c>
      <c r="L33" s="350">
        <v>233000</v>
      </c>
      <c r="M33" s="343">
        <f t="shared" si="2"/>
        <v>230522.22222222222</v>
      </c>
      <c r="N33" s="501">
        <v>280000</v>
      </c>
      <c r="O33" s="416"/>
      <c r="P33" s="225">
        <f t="shared" si="3"/>
        <v>-1</v>
      </c>
      <c r="Q33" s="227">
        <f t="shared" si="4"/>
        <v>-1</v>
      </c>
    </row>
    <row r="34" spans="1:20" hidden="1" x14ac:dyDescent="0.2">
      <c r="A34" s="536"/>
      <c r="B34" s="537"/>
      <c r="C34" s="537"/>
      <c r="D34" s="537"/>
      <c r="E34" s="537"/>
      <c r="F34" s="537"/>
      <c r="G34" s="537"/>
      <c r="H34" s="537"/>
      <c r="I34" s="537"/>
      <c r="J34" s="537"/>
      <c r="K34" s="537"/>
      <c r="L34" s="965"/>
      <c r="M34" s="965"/>
      <c r="N34" s="537"/>
      <c r="O34" s="537"/>
      <c r="P34" s="965"/>
      <c r="Q34" s="966"/>
    </row>
    <row r="35" spans="1:20" ht="12.75" customHeight="1" x14ac:dyDescent="0.2">
      <c r="A35" s="812" t="s">
        <v>275</v>
      </c>
      <c r="B35" s="800"/>
      <c r="C35" s="800"/>
      <c r="D35" s="800"/>
      <c r="E35" s="800"/>
      <c r="F35" s="800"/>
      <c r="G35" s="804"/>
      <c r="H35" s="804"/>
      <c r="I35" s="804"/>
      <c r="J35" s="804"/>
      <c r="K35" s="804"/>
      <c r="L35" s="804"/>
      <c r="M35" s="804"/>
      <c r="N35" s="804"/>
      <c r="O35" s="804"/>
      <c r="P35" s="804"/>
      <c r="Q35" s="805"/>
      <c r="S35" s="150"/>
    </row>
    <row r="36" spans="1:20" ht="15" customHeight="1" x14ac:dyDescent="0.2">
      <c r="A36" s="842" t="s">
        <v>212</v>
      </c>
      <c r="B36" s="843"/>
      <c r="C36" s="843"/>
      <c r="D36" s="843"/>
      <c r="E36" s="843"/>
      <c r="F36" s="843"/>
      <c r="G36" s="139">
        <v>60</v>
      </c>
      <c r="H36" s="139">
        <v>60</v>
      </c>
      <c r="I36" s="139">
        <v>60</v>
      </c>
      <c r="J36" s="139">
        <f>(G36+H36+I36)/3</f>
        <v>60</v>
      </c>
      <c r="K36" s="140"/>
      <c r="L36" s="336">
        <v>60</v>
      </c>
      <c r="M36" s="35">
        <f>(H36+I36+L36)/3</f>
        <v>60</v>
      </c>
      <c r="N36" s="486">
        <v>60</v>
      </c>
      <c r="O36" s="376"/>
      <c r="P36" s="142">
        <f>(O36/M36)-100%</f>
        <v>-1</v>
      </c>
      <c r="Q36" s="143">
        <f>(O36/N36)-100%</f>
        <v>-1</v>
      </c>
      <c r="S36" s="150"/>
    </row>
    <row r="37" spans="1:20" ht="14.25" customHeight="1" x14ac:dyDescent="0.2">
      <c r="A37" s="812" t="s">
        <v>276</v>
      </c>
      <c r="B37" s="800"/>
      <c r="C37" s="800"/>
      <c r="D37" s="800"/>
      <c r="E37" s="800"/>
      <c r="F37" s="800"/>
      <c r="G37" s="800"/>
      <c r="H37" s="800"/>
      <c r="I37" s="800"/>
      <c r="J37" s="800"/>
      <c r="K37" s="800"/>
      <c r="L37" s="800"/>
      <c r="M37" s="800"/>
      <c r="N37" s="800"/>
      <c r="O37" s="800"/>
      <c r="P37" s="800"/>
      <c r="Q37" s="801"/>
    </row>
    <row r="38" spans="1:20" ht="12.75" customHeight="1" thickBot="1" x14ac:dyDescent="0.25">
      <c r="A38" s="796" t="s">
        <v>408</v>
      </c>
      <c r="B38" s="797"/>
      <c r="C38" s="797"/>
      <c r="D38" s="797"/>
      <c r="E38" s="797"/>
      <c r="F38" s="797"/>
      <c r="G38" s="120">
        <f>E50</f>
        <v>18436.91</v>
      </c>
      <c r="H38" s="409">
        <v>18436.91</v>
      </c>
      <c r="I38" s="409">
        <v>14110.3035</v>
      </c>
      <c r="J38" s="409">
        <f>SUM(J35:J37)</f>
        <v>60</v>
      </c>
      <c r="K38" s="409">
        <v>16382.795500000002</v>
      </c>
      <c r="L38" s="409">
        <v>16382.795500000002</v>
      </c>
      <c r="M38" s="61">
        <f>(H38+I38+L38)/3</f>
        <v>16310.002999999999</v>
      </c>
      <c r="N38" s="491">
        <f>L38</f>
        <v>16382.795500000002</v>
      </c>
      <c r="O38" s="415"/>
      <c r="P38" s="146">
        <f>(O38/M38)-100%</f>
        <v>-1</v>
      </c>
      <c r="Q38" s="147">
        <f>(O38/N38)-100%</f>
        <v>-1</v>
      </c>
    </row>
    <row r="39" spans="1:20" ht="12" customHeight="1" x14ac:dyDescent="0.2">
      <c r="A39" s="812" t="s">
        <v>277</v>
      </c>
      <c r="B39" s="800"/>
      <c r="C39" s="800"/>
      <c r="D39" s="800"/>
      <c r="E39" s="800"/>
      <c r="F39" s="800"/>
      <c r="G39" s="800"/>
      <c r="H39" s="800"/>
      <c r="I39" s="800"/>
      <c r="J39" s="800"/>
      <c r="K39" s="800"/>
      <c r="L39" s="800"/>
      <c r="M39" s="800"/>
      <c r="N39" s="800"/>
      <c r="O39" s="800"/>
      <c r="P39" s="800"/>
      <c r="Q39" s="801"/>
      <c r="T39" s="157"/>
    </row>
    <row r="40" spans="1:20" ht="15" customHeight="1" x14ac:dyDescent="0.2">
      <c r="A40" s="842" t="s">
        <v>264</v>
      </c>
      <c r="B40" s="843"/>
      <c r="C40" s="843"/>
      <c r="D40" s="843"/>
      <c r="E40" s="843"/>
      <c r="F40" s="843"/>
      <c r="G40" s="139">
        <v>0</v>
      </c>
      <c r="H40" s="139">
        <v>0</v>
      </c>
      <c r="I40" s="139">
        <v>0</v>
      </c>
      <c r="J40" s="139">
        <f>(G40+H40+I40)/3</f>
        <v>0</v>
      </c>
      <c r="K40" s="140"/>
      <c r="L40" s="140">
        <v>0</v>
      </c>
      <c r="M40" s="396">
        <f>(H40+I40+L40)/3</f>
        <v>0</v>
      </c>
      <c r="N40" s="486">
        <v>0</v>
      </c>
      <c r="O40" s="376"/>
      <c r="P40" s="142">
        <v>0</v>
      </c>
      <c r="Q40" s="143">
        <v>0</v>
      </c>
    </row>
    <row r="41" spans="1:20" ht="15" customHeight="1" x14ac:dyDescent="0.2">
      <c r="A41" s="842" t="s">
        <v>265</v>
      </c>
      <c r="B41" s="843"/>
      <c r="C41" s="843"/>
      <c r="D41" s="843"/>
      <c r="E41" s="843"/>
      <c r="F41" s="843"/>
      <c r="G41" s="139">
        <v>48</v>
      </c>
      <c r="H41" s="139">
        <v>44</v>
      </c>
      <c r="I41" s="139">
        <v>7</v>
      </c>
      <c r="J41" s="139"/>
      <c r="K41" s="140"/>
      <c r="L41" s="140">
        <v>8</v>
      </c>
      <c r="M41" s="397">
        <f t="shared" ref="M41:M43" si="5">(H41+I41+L41)/3</f>
        <v>19.666666666666668</v>
      </c>
      <c r="N41" s="486">
        <v>0</v>
      </c>
      <c r="O41" s="376"/>
      <c r="P41" s="226">
        <f>(O41/M41)-100%</f>
        <v>-1</v>
      </c>
      <c r="Q41" s="227" t="e">
        <f>(O41/N41)-100%</f>
        <v>#DIV/0!</v>
      </c>
    </row>
    <row r="42" spans="1:20" x14ac:dyDescent="0.2">
      <c r="A42" s="842" t="s">
        <v>266</v>
      </c>
      <c r="B42" s="843"/>
      <c r="C42" s="843"/>
      <c r="D42" s="843"/>
      <c r="E42" s="843"/>
      <c r="F42" s="843"/>
      <c r="G42" s="112">
        <v>0</v>
      </c>
      <c r="H42" s="112">
        <v>0</v>
      </c>
      <c r="I42" s="112">
        <v>0</v>
      </c>
      <c r="J42" s="112">
        <f>(G42+H42+I42)/3</f>
        <v>0</v>
      </c>
      <c r="K42" s="144"/>
      <c r="L42" s="144">
        <v>0</v>
      </c>
      <c r="M42" s="398">
        <f t="shared" si="5"/>
        <v>0</v>
      </c>
      <c r="N42" s="487">
        <v>0</v>
      </c>
      <c r="O42" s="378"/>
      <c r="P42" s="146">
        <v>0</v>
      </c>
      <c r="Q42" s="147">
        <v>0</v>
      </c>
    </row>
    <row r="43" spans="1:20" ht="13.5" thickBot="1" x14ac:dyDescent="0.25">
      <c r="A43" s="972" t="s">
        <v>267</v>
      </c>
      <c r="B43" s="973"/>
      <c r="C43" s="973"/>
      <c r="D43" s="973"/>
      <c r="E43" s="973"/>
      <c r="F43" s="973"/>
      <c r="G43" s="265">
        <v>0</v>
      </c>
      <c r="H43" s="265">
        <v>0</v>
      </c>
      <c r="I43" s="265">
        <v>1</v>
      </c>
      <c r="J43" s="265">
        <f>(G43+H43+I43)/3</f>
        <v>0.33333333333333331</v>
      </c>
      <c r="K43" s="266"/>
      <c r="L43" s="266">
        <v>1</v>
      </c>
      <c r="M43" s="399">
        <f t="shared" si="5"/>
        <v>0.66666666666666663</v>
      </c>
      <c r="N43" s="502">
        <v>0</v>
      </c>
      <c r="O43" s="417"/>
      <c r="P43" s="159">
        <f>(O43/M43)-100%</f>
        <v>-1</v>
      </c>
      <c r="Q43" s="160" t="e">
        <f>(O43/N43)-100%</f>
        <v>#DIV/0!</v>
      </c>
    </row>
    <row r="44" spans="1:20" ht="13.5" thickBot="1" x14ac:dyDescent="0.25">
      <c r="A44" s="975"/>
      <c r="B44" s="965"/>
      <c r="C44" s="965"/>
      <c r="D44" s="965"/>
      <c r="E44" s="965"/>
      <c r="F44" s="965"/>
      <c r="G44" s="965"/>
      <c r="H44" s="965"/>
      <c r="I44" s="965"/>
      <c r="J44" s="965"/>
      <c r="K44" s="965"/>
      <c r="L44" s="965"/>
      <c r="M44" s="965"/>
      <c r="N44" s="965"/>
      <c r="O44" s="965"/>
      <c r="P44" s="965"/>
      <c r="Q44" s="966"/>
    </row>
    <row r="45" spans="1:20" ht="18.75" customHeight="1" x14ac:dyDescent="0.2">
      <c r="A45" s="939" t="s">
        <v>371</v>
      </c>
      <c r="B45" s="940"/>
      <c r="C45" s="940"/>
      <c r="D45" s="940"/>
      <c r="E45" s="940"/>
      <c r="F45" s="940"/>
      <c r="G45" s="941"/>
      <c r="H45" s="942"/>
      <c r="I45" s="942"/>
      <c r="J45" s="942"/>
      <c r="K45" s="942"/>
      <c r="L45" s="942"/>
      <c r="M45" s="942"/>
      <c r="N45" s="942"/>
      <c r="O45" s="942"/>
      <c r="P45" s="942"/>
      <c r="Q45" s="943"/>
    </row>
    <row r="46" spans="1:20" s="435" customFormat="1" ht="22.5" x14ac:dyDescent="0.2">
      <c r="A46" s="944" t="s">
        <v>79</v>
      </c>
      <c r="B46" s="945"/>
      <c r="C46" s="946"/>
      <c r="D46" s="418" t="s">
        <v>280</v>
      </c>
      <c r="E46" s="432" t="s">
        <v>452</v>
      </c>
      <c r="F46" s="433" t="s">
        <v>423</v>
      </c>
      <c r="G46" s="433" t="s">
        <v>423</v>
      </c>
      <c r="H46" s="433" t="s">
        <v>451</v>
      </c>
      <c r="I46" s="418" t="s">
        <v>469</v>
      </c>
      <c r="J46" s="434"/>
      <c r="K46" s="434"/>
      <c r="L46" s="945" t="s">
        <v>315</v>
      </c>
      <c r="M46" s="946"/>
      <c r="N46" s="970" t="s">
        <v>317</v>
      </c>
      <c r="O46" s="945"/>
      <c r="P46" s="945"/>
      <c r="Q46" s="971"/>
    </row>
    <row r="47" spans="1:20" x14ac:dyDescent="0.2">
      <c r="A47" s="523" t="s">
        <v>325</v>
      </c>
      <c r="B47" s="519"/>
      <c r="C47" s="926"/>
      <c r="D47" s="400" t="s">
        <v>327</v>
      </c>
      <c r="E47" s="401">
        <v>3844.69</v>
      </c>
      <c r="F47" s="401">
        <v>4119.6910000000007</v>
      </c>
      <c r="G47" s="401">
        <f>'[1]Ripartizione 2010'!$I$21</f>
        <v>3844.6910000000007</v>
      </c>
      <c r="H47" s="402">
        <v>4126.0880000000006</v>
      </c>
      <c r="I47" s="482"/>
      <c r="J47" s="346"/>
      <c r="K47" s="346"/>
      <c r="L47" s="519" t="s">
        <v>341</v>
      </c>
      <c r="M47" s="926"/>
      <c r="N47" s="927" t="s">
        <v>354</v>
      </c>
      <c r="O47" s="928"/>
      <c r="P47" s="928"/>
      <c r="Q47" s="929"/>
    </row>
    <row r="48" spans="1:20" ht="24.75" customHeight="1" x14ac:dyDescent="0.2">
      <c r="A48" s="925" t="s">
        <v>328</v>
      </c>
      <c r="B48" s="519"/>
      <c r="C48" s="926"/>
      <c r="D48" s="400" t="s">
        <v>329</v>
      </c>
      <c r="E48" s="401">
        <v>12447.4</v>
      </c>
      <c r="F48" s="401">
        <v>7931.3324999999986</v>
      </c>
      <c r="G48" s="401">
        <f>'[1]Ripartizione 2010'!$I$22+'[1]Ripartizione 2010'!$I$24</f>
        <v>12447.400000000001</v>
      </c>
      <c r="H48" s="403">
        <v>10197.4275</v>
      </c>
      <c r="I48" s="483"/>
      <c r="J48" s="404"/>
      <c r="K48" s="404"/>
      <c r="L48" s="930" t="s">
        <v>357</v>
      </c>
      <c r="M48" s="931"/>
      <c r="N48" s="933" t="s">
        <v>376</v>
      </c>
      <c r="O48" s="930"/>
      <c r="P48" s="930"/>
      <c r="Q48" s="934"/>
    </row>
    <row r="49" spans="1:18" x14ac:dyDescent="0.2">
      <c r="A49" s="925" t="s">
        <v>330</v>
      </c>
      <c r="B49" s="519"/>
      <c r="C49" s="926"/>
      <c r="D49" s="400" t="s">
        <v>338</v>
      </c>
      <c r="E49" s="401">
        <v>2144.8200000000002</v>
      </c>
      <c r="F49" s="401">
        <v>2059.2800000000002</v>
      </c>
      <c r="G49" s="401">
        <f>'[1]Ripartizione 2010'!$I$19</f>
        <v>2144.8190000000004</v>
      </c>
      <c r="H49" s="402">
        <v>2059.2800000000002</v>
      </c>
      <c r="I49" s="482"/>
      <c r="J49" s="346"/>
      <c r="K49" s="346"/>
      <c r="L49" s="519" t="s">
        <v>377</v>
      </c>
      <c r="M49" s="926"/>
      <c r="N49" s="405"/>
      <c r="O49" s="406"/>
      <c r="P49" s="406"/>
      <c r="Q49" s="407"/>
    </row>
    <row r="50" spans="1:18" ht="25.5" customHeight="1" thickBot="1" x14ac:dyDescent="0.25">
      <c r="A50" s="935" t="s">
        <v>409</v>
      </c>
      <c r="B50" s="515"/>
      <c r="C50" s="936"/>
      <c r="D50" s="408"/>
      <c r="E50" s="409">
        <v>18436.91</v>
      </c>
      <c r="F50" s="409">
        <v>14110.3035</v>
      </c>
      <c r="G50" s="409">
        <f>SUM(G47:G49)</f>
        <v>18436.910000000003</v>
      </c>
      <c r="H50" s="409">
        <v>16382.795500000002</v>
      </c>
      <c r="I50" s="484"/>
      <c r="J50" s="410"/>
      <c r="K50" s="410"/>
      <c r="L50" s="410"/>
      <c r="M50" s="411"/>
      <c r="N50" s="412"/>
      <c r="O50" s="412"/>
      <c r="P50" s="412"/>
      <c r="Q50" s="413"/>
    </row>
    <row r="51" spans="1:18" ht="15" thickBot="1" x14ac:dyDescent="0.25">
      <c r="A51" s="247"/>
      <c r="B51" s="248"/>
      <c r="C51" s="248"/>
      <c r="D51" s="248"/>
      <c r="E51" s="248"/>
      <c r="F51" s="248"/>
      <c r="G51" s="248"/>
      <c r="H51" s="248"/>
      <c r="I51" s="248"/>
      <c r="J51" s="248"/>
      <c r="K51" s="248"/>
      <c r="L51" s="248"/>
      <c r="M51" s="248"/>
      <c r="N51" s="248"/>
      <c r="O51" s="248"/>
      <c r="P51" s="249"/>
      <c r="Q51" s="250"/>
      <c r="R51" s="1"/>
    </row>
    <row r="52" spans="1:18" ht="12.75" customHeight="1" x14ac:dyDescent="0.2">
      <c r="A52" s="914" t="s">
        <v>231</v>
      </c>
      <c r="B52" s="915"/>
      <c r="C52" s="915"/>
      <c r="D52" s="915"/>
      <c r="E52" s="915"/>
      <c r="F52" s="915"/>
      <c r="G52" s="915"/>
      <c r="H52" s="915"/>
      <c r="I52" s="915"/>
      <c r="J52" s="915"/>
      <c r="K52" s="916"/>
      <c r="L52" s="330"/>
      <c r="M52" s="863" t="s">
        <v>81</v>
      </c>
      <c r="N52" s="863" t="s">
        <v>80</v>
      </c>
      <c r="O52" s="886" t="s">
        <v>235</v>
      </c>
      <c r="P52" s="884" t="s">
        <v>228</v>
      </c>
      <c r="Q52" s="909" t="s">
        <v>227</v>
      </c>
      <c r="R52" s="1"/>
    </row>
    <row r="53" spans="1:18" ht="16.5" customHeight="1" thickBot="1" x14ac:dyDescent="0.25">
      <c r="A53" s="917"/>
      <c r="B53" s="918"/>
      <c r="C53" s="918"/>
      <c r="D53" s="918"/>
      <c r="E53" s="918"/>
      <c r="F53" s="918"/>
      <c r="G53" s="918"/>
      <c r="H53" s="918"/>
      <c r="I53" s="918"/>
      <c r="J53" s="918"/>
      <c r="K53" s="919"/>
      <c r="L53" s="331"/>
      <c r="M53" s="508"/>
      <c r="N53" s="508"/>
      <c r="O53" s="887"/>
      <c r="P53" s="885"/>
      <c r="Q53" s="910"/>
      <c r="R53" s="1"/>
    </row>
    <row r="54" spans="1:18" ht="16.5" customHeight="1" thickTop="1" thickBot="1" x14ac:dyDescent="0.25">
      <c r="A54" s="853" t="s">
        <v>221</v>
      </c>
      <c r="B54" s="854"/>
      <c r="C54" s="854"/>
      <c r="D54" s="854"/>
      <c r="E54" s="854"/>
      <c r="F54" s="854"/>
      <c r="G54" s="854"/>
      <c r="H54" s="854"/>
      <c r="I54" s="854"/>
      <c r="J54" s="854"/>
      <c r="K54" s="855"/>
      <c r="L54" s="329"/>
      <c r="M54" s="20"/>
      <c r="N54" s="20"/>
      <c r="O54" s="21"/>
      <c r="P54" s="20"/>
      <c r="Q54" s="165"/>
      <c r="R54" s="1"/>
    </row>
    <row r="55" spans="1:18" ht="41.25" customHeight="1" thickTop="1" x14ac:dyDescent="0.2">
      <c r="A55" s="974" t="s">
        <v>438</v>
      </c>
      <c r="B55" s="847"/>
      <c r="C55" s="847"/>
      <c r="D55" s="847"/>
      <c r="E55" s="847"/>
      <c r="F55" s="847"/>
      <c r="G55" s="847"/>
      <c r="H55" s="847"/>
      <c r="I55" s="847"/>
      <c r="J55" s="847"/>
      <c r="K55" s="847"/>
      <c r="L55" s="477"/>
      <c r="M55" s="299">
        <f>M27/M26</f>
        <v>280104.2922222222</v>
      </c>
      <c r="N55" s="300">
        <f>N27/N26</f>
        <v>344724.95333333331</v>
      </c>
      <c r="O55" s="301" t="e">
        <f>O27/O26</f>
        <v>#DIV/0!</v>
      </c>
      <c r="P55" s="299" t="e">
        <f>O55-N55</f>
        <v>#DIV/0!</v>
      </c>
      <c r="Q55" s="169" t="e">
        <f>IF(O55&gt;=N55,"OK","NOOK")</f>
        <v>#DIV/0!</v>
      </c>
      <c r="R55" s="1"/>
    </row>
    <row r="56" spans="1:18" ht="33.75" customHeight="1" x14ac:dyDescent="0.2">
      <c r="A56" s="862" t="s">
        <v>439</v>
      </c>
      <c r="B56" s="845"/>
      <c r="C56" s="845"/>
      <c r="D56" s="845"/>
      <c r="E56" s="845"/>
      <c r="F56" s="845"/>
      <c r="G56" s="845"/>
      <c r="H56" s="845"/>
      <c r="I56" s="845"/>
      <c r="J56" s="109"/>
      <c r="K56" s="109"/>
      <c r="L56" s="478"/>
      <c r="M56" s="18">
        <f>M30/M31</f>
        <v>3.0692409147361509E-2</v>
      </c>
      <c r="N56" s="170">
        <f>N30/N31</f>
        <v>0</v>
      </c>
      <c r="O56" s="171" t="e">
        <f>O30/O31</f>
        <v>#DIV/0!</v>
      </c>
      <c r="P56" s="18" t="e">
        <f>O56-N56</f>
        <v>#DIV/0!</v>
      </c>
      <c r="Q56" s="169" t="e">
        <f>IF(O56&gt;=N56,"OK","NOOK")</f>
        <v>#DIV/0!</v>
      </c>
      <c r="R56" s="1"/>
    </row>
    <row r="57" spans="1:18" ht="26.25" customHeight="1" x14ac:dyDescent="0.2">
      <c r="A57" s="862" t="s">
        <v>378</v>
      </c>
      <c r="B57" s="845"/>
      <c r="C57" s="845"/>
      <c r="D57" s="845"/>
      <c r="E57" s="845"/>
      <c r="F57" s="845"/>
      <c r="G57" s="845"/>
      <c r="H57" s="845"/>
      <c r="I57" s="845"/>
      <c r="J57" s="109"/>
      <c r="K57" s="109"/>
      <c r="L57" s="478"/>
      <c r="M57" s="18">
        <f>M32/M33</f>
        <v>1.8855738179013835E-3</v>
      </c>
      <c r="N57" s="170">
        <f>N32/N33</f>
        <v>0</v>
      </c>
      <c r="O57" s="171" t="e">
        <f>O32/O33</f>
        <v>#DIV/0!</v>
      </c>
      <c r="P57" s="18" t="e">
        <f>O57-N57</f>
        <v>#DIV/0!</v>
      </c>
      <c r="Q57" s="169" t="s">
        <v>436</v>
      </c>
      <c r="R57" s="1"/>
    </row>
    <row r="58" spans="1:18" ht="13.5" thickBot="1" x14ac:dyDescent="0.25">
      <c r="A58" s="967"/>
      <c r="B58" s="968"/>
      <c r="C58" s="968"/>
      <c r="D58" s="968"/>
      <c r="E58" s="968"/>
      <c r="F58" s="968"/>
      <c r="G58" s="968"/>
      <c r="H58" s="968"/>
      <c r="I58" s="968"/>
      <c r="J58" s="968"/>
      <c r="K58" s="968"/>
      <c r="L58" s="969"/>
      <c r="M58" s="18"/>
      <c r="N58" s="174"/>
      <c r="O58" s="171"/>
      <c r="P58" s="18"/>
      <c r="Q58" s="169"/>
      <c r="R58" s="1"/>
    </row>
    <row r="59" spans="1:18" ht="15" customHeight="1" thickTop="1" thickBot="1" x14ac:dyDescent="0.25">
      <c r="A59" s="853" t="s">
        <v>223</v>
      </c>
      <c r="B59" s="854"/>
      <c r="C59" s="854"/>
      <c r="D59" s="854"/>
      <c r="E59" s="854"/>
      <c r="F59" s="854"/>
      <c r="G59" s="854"/>
      <c r="H59" s="854"/>
      <c r="I59" s="854"/>
      <c r="J59" s="854"/>
      <c r="K59" s="855"/>
      <c r="L59" s="329"/>
      <c r="M59" s="41"/>
      <c r="N59" s="45"/>
      <c r="O59" s="21"/>
      <c r="P59" s="20"/>
      <c r="Q59" s="46"/>
      <c r="R59" s="1"/>
    </row>
    <row r="60" spans="1:18" ht="23.25" customHeight="1" thickTop="1" thickBot="1" x14ac:dyDescent="0.25">
      <c r="A60" s="844" t="s">
        <v>189</v>
      </c>
      <c r="B60" s="845"/>
      <c r="C60" s="845"/>
      <c r="D60" s="845"/>
      <c r="E60" s="845"/>
      <c r="F60" s="845"/>
      <c r="G60" s="845"/>
      <c r="H60" s="845"/>
      <c r="I60" s="845"/>
      <c r="J60" s="173"/>
      <c r="K60" s="239"/>
      <c r="L60" s="334"/>
      <c r="M60" s="63">
        <f>M38/M24</f>
        <v>10.763310382754069</v>
      </c>
      <c r="N60" s="268">
        <f>N38/N24</f>
        <v>10.84953344370861</v>
      </c>
      <c r="O60" s="269" t="e">
        <f>O38/O24</f>
        <v>#DIV/0!</v>
      </c>
      <c r="P60" s="63" t="e">
        <f>O60-N60</f>
        <v>#DIV/0!</v>
      </c>
      <c r="Q60" s="172" t="s">
        <v>436</v>
      </c>
    </row>
    <row r="61" spans="1:18" ht="14.25" thickTop="1" thickBot="1" x14ac:dyDescent="0.25">
      <c r="A61" s="846"/>
      <c r="B61" s="847"/>
      <c r="C61" s="847"/>
      <c r="D61" s="847"/>
      <c r="E61" s="847"/>
      <c r="F61" s="847"/>
      <c r="G61" s="847"/>
      <c r="H61" s="847"/>
      <c r="I61" s="847"/>
      <c r="J61" s="847"/>
      <c r="K61" s="848"/>
      <c r="L61" s="332"/>
      <c r="M61" s="15"/>
      <c r="N61" s="251"/>
      <c r="O61" s="252"/>
      <c r="P61" s="38"/>
      <c r="Q61" s="169"/>
      <c r="R61" s="1"/>
    </row>
    <row r="62" spans="1:18" ht="14.25" customHeight="1" thickTop="1" thickBot="1" x14ac:dyDescent="0.25">
      <c r="A62" s="853" t="s">
        <v>224</v>
      </c>
      <c r="B62" s="854"/>
      <c r="C62" s="854"/>
      <c r="D62" s="854"/>
      <c r="E62" s="854"/>
      <c r="F62" s="854"/>
      <c r="G62" s="854"/>
      <c r="H62" s="854"/>
      <c r="I62" s="854"/>
      <c r="J62" s="854"/>
      <c r="K62" s="854"/>
      <c r="L62" s="328"/>
      <c r="M62" s="41"/>
      <c r="N62" s="43"/>
      <c r="O62" s="21"/>
      <c r="P62" s="20"/>
      <c r="Q62" s="51"/>
      <c r="R62" s="1"/>
    </row>
    <row r="63" spans="1:18" ht="36.75" customHeight="1" thickTop="1" x14ac:dyDescent="0.2">
      <c r="A63" s="905" t="s">
        <v>444</v>
      </c>
      <c r="B63" s="850"/>
      <c r="C63" s="850"/>
      <c r="D63" s="850"/>
      <c r="E63" s="850"/>
      <c r="F63" s="850"/>
      <c r="G63" s="850"/>
      <c r="H63" s="850"/>
      <c r="I63" s="850"/>
      <c r="J63" s="850"/>
      <c r="K63" s="906"/>
      <c r="L63" s="332"/>
      <c r="M63" s="17">
        <f>M40/M41</f>
        <v>0</v>
      </c>
      <c r="N63" s="167">
        <v>0</v>
      </c>
      <c r="O63" s="270" t="e">
        <f>O40/O41</f>
        <v>#DIV/0!</v>
      </c>
      <c r="P63" s="17" t="e">
        <f>O63-N63</f>
        <v>#DIV/0!</v>
      </c>
      <c r="Q63" s="238" t="e">
        <f>IF(O63&lt;=N63,"OK","NOOK")</f>
        <v>#DIV/0!</v>
      </c>
      <c r="R63" s="1"/>
    </row>
    <row r="64" spans="1:18" ht="23.25" customHeight="1" x14ac:dyDescent="0.2">
      <c r="A64" s="856" t="s">
        <v>445</v>
      </c>
      <c r="B64" s="857"/>
      <c r="C64" s="857"/>
      <c r="D64" s="857"/>
      <c r="E64" s="857"/>
      <c r="F64" s="857"/>
      <c r="G64" s="857"/>
      <c r="H64" s="857"/>
      <c r="I64" s="857"/>
      <c r="J64" s="857"/>
      <c r="K64" s="858"/>
      <c r="L64" s="334"/>
      <c r="M64" s="18">
        <f>M42/M43</f>
        <v>0</v>
      </c>
      <c r="N64" s="170">
        <v>0</v>
      </c>
      <c r="O64" s="271" t="e">
        <f>O42/O43</f>
        <v>#DIV/0!</v>
      </c>
      <c r="P64" s="18" t="e">
        <f>O64-N64</f>
        <v>#DIV/0!</v>
      </c>
      <c r="Q64" s="169" t="e">
        <f>IF(O64&gt;=N64,"OK","NOOK")</f>
        <v>#DIV/0!</v>
      </c>
      <c r="R64" s="1"/>
    </row>
    <row r="65" spans="1:19" ht="19.5" customHeight="1" thickBot="1" x14ac:dyDescent="0.25">
      <c r="A65" s="888"/>
      <c r="B65" s="889"/>
      <c r="C65" s="889"/>
      <c r="D65" s="889"/>
      <c r="E65" s="889"/>
      <c r="F65" s="889"/>
      <c r="G65" s="889"/>
      <c r="H65" s="889"/>
      <c r="I65" s="889"/>
      <c r="J65" s="889"/>
      <c r="K65" s="889"/>
      <c r="L65" s="889"/>
      <c r="M65" s="889"/>
      <c r="N65" s="889"/>
      <c r="O65" s="889"/>
      <c r="P65" s="889"/>
      <c r="Q65" s="890"/>
      <c r="R65" s="1"/>
    </row>
    <row r="66" spans="1:19" x14ac:dyDescent="0.2">
      <c r="A66" s="891"/>
      <c r="B66" s="892"/>
      <c r="C66" s="892"/>
      <c r="D66" s="892"/>
      <c r="E66" s="892"/>
      <c r="F66" s="892"/>
      <c r="G66" s="892"/>
      <c r="H66" s="892"/>
      <c r="I66" s="892"/>
      <c r="J66" s="892"/>
      <c r="K66" s="892"/>
      <c r="L66" s="892"/>
      <c r="M66" s="892"/>
      <c r="N66" s="892"/>
      <c r="O66" s="892"/>
      <c r="P66" s="892"/>
      <c r="Q66" s="893"/>
      <c r="R66" s="1"/>
    </row>
    <row r="67" spans="1:19" ht="38.25" customHeight="1" thickBot="1" x14ac:dyDescent="0.25">
      <c r="A67" s="894"/>
      <c r="B67" s="895"/>
      <c r="C67" s="895"/>
      <c r="D67" s="895"/>
      <c r="E67" s="895"/>
      <c r="F67" s="895"/>
      <c r="G67" s="895"/>
      <c r="H67" s="895"/>
      <c r="I67" s="895"/>
      <c r="J67" s="895"/>
      <c r="K67" s="895"/>
      <c r="L67" s="895"/>
      <c r="M67" s="895"/>
      <c r="N67" s="895"/>
      <c r="O67" s="895"/>
      <c r="P67" s="895"/>
      <c r="Q67" s="896"/>
      <c r="R67" s="1"/>
      <c r="S67" s="187"/>
    </row>
    <row r="68" spans="1:19" ht="47.25" customHeight="1" thickBot="1" x14ac:dyDescent="0.25">
      <c r="A68" s="188"/>
      <c r="B68" s="189"/>
      <c r="C68" s="189"/>
      <c r="D68" s="189"/>
      <c r="E68" s="189"/>
      <c r="F68" s="189"/>
      <c r="G68" s="189"/>
      <c r="H68" s="189"/>
      <c r="I68" s="189"/>
      <c r="J68" s="189"/>
      <c r="K68" s="189"/>
      <c r="L68" s="189"/>
      <c r="M68" s="189"/>
      <c r="N68" s="189"/>
      <c r="O68" s="189"/>
      <c r="P68" s="189"/>
      <c r="Q68" s="190"/>
    </row>
    <row r="69" spans="1:19" ht="47.25" customHeight="1" x14ac:dyDescent="0.2"/>
  </sheetData>
  <mergeCells count="74">
    <mergeCell ref="A24:F24"/>
    <mergeCell ref="L49:M49"/>
    <mergeCell ref="E4:L4"/>
    <mergeCell ref="E5:L5"/>
    <mergeCell ref="E6:L6"/>
    <mergeCell ref="L46:M46"/>
    <mergeCell ref="L47:M47"/>
    <mergeCell ref="A38:F38"/>
    <mergeCell ref="A30:F30"/>
    <mergeCell ref="G37:Q37"/>
    <mergeCell ref="A35:F35"/>
    <mergeCell ref="A36:F36"/>
    <mergeCell ref="A37:F37"/>
    <mergeCell ref="A32:F32"/>
    <mergeCell ref="A34:F34"/>
    <mergeCell ref="G35:Q35"/>
    <mergeCell ref="A26:F26"/>
    <mergeCell ref="A1:O1"/>
    <mergeCell ref="G23:Q23"/>
    <mergeCell ref="A22:F22"/>
    <mergeCell ref="A23:F23"/>
    <mergeCell ref="A2:Q2"/>
    <mergeCell ref="A8:Q8"/>
    <mergeCell ref="A12:Q16"/>
    <mergeCell ref="A11:Q11"/>
    <mergeCell ref="A17:Q17"/>
    <mergeCell ref="A9:Q10"/>
    <mergeCell ref="A21:Q21"/>
    <mergeCell ref="A18:Q18"/>
    <mergeCell ref="A19:Q19"/>
    <mergeCell ref="A20:Q20"/>
    <mergeCell ref="A25:F25"/>
    <mergeCell ref="A66:Q67"/>
    <mergeCell ref="A27:F27"/>
    <mergeCell ref="A59:K59"/>
    <mergeCell ref="A55:K55"/>
    <mergeCell ref="A65:Q65"/>
    <mergeCell ref="A29:F29"/>
    <mergeCell ref="A60:I60"/>
    <mergeCell ref="A64:K64"/>
    <mergeCell ref="O52:O53"/>
    <mergeCell ref="G39:Q39"/>
    <mergeCell ref="A44:Q44"/>
    <mergeCell ref="A47:C47"/>
    <mergeCell ref="A41:F41"/>
    <mergeCell ref="A39:F39"/>
    <mergeCell ref="A40:F40"/>
    <mergeCell ref="A63:K63"/>
    <mergeCell ref="N47:Q47"/>
    <mergeCell ref="N46:Q46"/>
    <mergeCell ref="A42:F42"/>
    <mergeCell ref="A43:F43"/>
    <mergeCell ref="A45:Q45"/>
    <mergeCell ref="A33:F33"/>
    <mergeCell ref="G34:Q34"/>
    <mergeCell ref="A46:C46"/>
    <mergeCell ref="A28:F28"/>
    <mergeCell ref="A31:F31"/>
    <mergeCell ref="A62:K62"/>
    <mergeCell ref="A58:L58"/>
    <mergeCell ref="A48:C48"/>
    <mergeCell ref="N48:Q48"/>
    <mergeCell ref="A50:C50"/>
    <mergeCell ref="A61:K61"/>
    <mergeCell ref="A57:I57"/>
    <mergeCell ref="A56:I56"/>
    <mergeCell ref="A52:K53"/>
    <mergeCell ref="A54:K54"/>
    <mergeCell ref="A49:C49"/>
    <mergeCell ref="N52:N53"/>
    <mergeCell ref="Q52:Q53"/>
    <mergeCell ref="M52:M53"/>
    <mergeCell ref="P52:P53"/>
    <mergeCell ref="L48:M48"/>
  </mergeCells>
  <phoneticPr fontId="2" type="noConversion"/>
  <pageMargins left="0.39370078740157483" right="0.39370078740157483" top="0.19685039370078741" bottom="0.19685039370078741" header="0.15748031496062992" footer="0.19685039370078741"/>
  <pageSetup paperSize="9" scale="54" orientation="portrait" r:id="rId1"/>
  <headerFooter alignWithMargins="0">
    <oddFooter>&amp;L&amp;"Tahoma,Corsivo"&amp;8Elenco Processi&amp;R&amp;P</oddFooter>
  </headerFooter>
  <rowBreaks count="1" manualBreakCount="1">
    <brk id="67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10"/>
  <dimension ref="A1:T68"/>
  <sheetViews>
    <sheetView view="pageBreakPreview" topLeftCell="A44" zoomScaleNormal="100" zoomScaleSheetLayoutView="100" workbookViewId="0">
      <selection activeCell="A54" sqref="A54:K54"/>
    </sheetView>
  </sheetViews>
  <sheetFormatPr defaultRowHeight="12.75" x14ac:dyDescent="0.2"/>
  <cols>
    <col min="1" max="4" width="9.140625" style="8"/>
    <col min="5" max="5" width="13.5703125" style="8" customWidth="1"/>
    <col min="6" max="6" width="12.42578125" style="8" customWidth="1"/>
    <col min="7" max="7" width="12.28515625" style="8" customWidth="1"/>
    <col min="8" max="8" width="11.7109375" style="8" bestFit="1" customWidth="1"/>
    <col min="9" max="9" width="13.140625" style="8" bestFit="1" customWidth="1"/>
    <col min="10" max="10" width="0.28515625" style="8" hidden="1" customWidth="1"/>
    <col min="11" max="11" width="9.140625" style="8" hidden="1" customWidth="1"/>
    <col min="12" max="12" width="12.42578125" style="8" customWidth="1"/>
    <col min="13" max="13" width="15.140625" style="8" bestFit="1" customWidth="1"/>
    <col min="14" max="14" width="22.28515625" style="8" bestFit="1" customWidth="1"/>
    <col min="15" max="15" width="11.42578125" style="8" customWidth="1"/>
    <col min="16" max="16" width="11" style="8" customWidth="1"/>
    <col min="17" max="17" width="9.140625" style="8"/>
    <col min="18" max="18" width="19" style="8" bestFit="1" customWidth="1"/>
    <col min="19" max="16384" width="9.140625" style="8"/>
  </cols>
  <sheetData>
    <row r="1" spans="1:17" ht="21.75" customHeight="1" thickBot="1" x14ac:dyDescent="0.25">
      <c r="A1" s="698"/>
      <c r="B1" s="699"/>
      <c r="C1" s="699"/>
      <c r="D1" s="699"/>
      <c r="E1" s="699"/>
      <c r="F1" s="699"/>
      <c r="G1" s="699"/>
      <c r="H1" s="699"/>
      <c r="I1" s="699"/>
      <c r="J1" s="699"/>
      <c r="K1" s="699"/>
      <c r="L1" s="699"/>
      <c r="M1" s="699"/>
      <c r="N1" s="699"/>
      <c r="O1" s="122" t="s">
        <v>268</v>
      </c>
      <c r="P1" s="123">
        <v>2013</v>
      </c>
    </row>
    <row r="2" spans="1:17" ht="24.75" customHeight="1" x14ac:dyDescent="0.2">
      <c r="A2" s="813" t="s">
        <v>269</v>
      </c>
      <c r="B2" s="814"/>
      <c r="C2" s="814"/>
      <c r="D2" s="814"/>
      <c r="E2" s="814"/>
      <c r="F2" s="814"/>
      <c r="G2" s="814"/>
      <c r="H2" s="814"/>
      <c r="I2" s="814"/>
      <c r="J2" s="814"/>
      <c r="K2" s="814"/>
      <c r="L2" s="814"/>
      <c r="M2" s="814"/>
      <c r="N2" s="814"/>
      <c r="O2" s="815"/>
      <c r="P2" s="816"/>
    </row>
    <row r="3" spans="1:17" x14ac:dyDescent="0.2">
      <c r="A3" s="124"/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6"/>
    </row>
    <row r="4" spans="1:17" x14ac:dyDescent="0.2">
      <c r="A4" s="124" t="s">
        <v>270</v>
      </c>
      <c r="B4" s="125"/>
      <c r="C4" s="125"/>
      <c r="D4" s="125"/>
      <c r="E4" s="792" t="s">
        <v>306</v>
      </c>
      <c r="F4" s="792"/>
      <c r="G4" s="792"/>
      <c r="H4" s="792"/>
      <c r="I4" s="792"/>
      <c r="J4" s="792"/>
      <c r="K4" s="125"/>
      <c r="L4" s="127"/>
      <c r="M4" s="125"/>
      <c r="N4" s="125"/>
      <c r="O4" s="125"/>
      <c r="P4" s="128"/>
    </row>
    <row r="5" spans="1:17" x14ac:dyDescent="0.2">
      <c r="A5" s="124" t="s">
        <v>271</v>
      </c>
      <c r="B5" s="125"/>
      <c r="C5" s="125"/>
      <c r="D5" s="125"/>
      <c r="E5" s="792" t="s">
        <v>307</v>
      </c>
      <c r="F5" s="792"/>
      <c r="G5" s="792"/>
      <c r="H5" s="792"/>
      <c r="I5" s="792"/>
      <c r="J5" s="792"/>
      <c r="K5" s="125"/>
      <c r="L5" s="127"/>
      <c r="M5" s="125"/>
      <c r="N5" s="125"/>
      <c r="O5" s="125"/>
      <c r="P5" s="128"/>
      <c r="Q5" s="128"/>
    </row>
    <row r="6" spans="1:17" x14ac:dyDescent="0.2">
      <c r="A6" s="124" t="s">
        <v>272</v>
      </c>
      <c r="B6" s="125"/>
      <c r="C6" s="125"/>
      <c r="D6" s="125"/>
      <c r="E6" s="792" t="s">
        <v>307</v>
      </c>
      <c r="F6" s="792"/>
      <c r="G6" s="792"/>
      <c r="H6" s="792"/>
      <c r="I6" s="792"/>
      <c r="J6" s="792"/>
      <c r="K6" s="125"/>
      <c r="L6" s="127"/>
      <c r="M6" s="125"/>
      <c r="N6" s="125"/>
      <c r="O6" s="125"/>
      <c r="P6" s="128"/>
      <c r="Q6" s="128"/>
    </row>
    <row r="7" spans="1:17" ht="13.5" thickBot="1" x14ac:dyDescent="0.25">
      <c r="A7" s="129"/>
      <c r="B7" s="130"/>
      <c r="C7" s="130"/>
      <c r="D7" s="130"/>
      <c r="E7" s="130"/>
      <c r="F7" s="130"/>
      <c r="G7" s="130"/>
      <c r="H7" s="130"/>
      <c r="I7" s="130"/>
      <c r="J7" s="130"/>
      <c r="K7" s="130"/>
      <c r="L7" s="130"/>
      <c r="M7" s="130"/>
      <c r="N7" s="130"/>
      <c r="O7" s="130"/>
      <c r="P7" s="131"/>
    </row>
    <row r="8" spans="1:17" x14ac:dyDescent="0.2">
      <c r="A8" s="817" t="s">
        <v>47</v>
      </c>
      <c r="B8" s="818"/>
      <c r="C8" s="818"/>
      <c r="D8" s="818"/>
      <c r="E8" s="818"/>
      <c r="F8" s="818"/>
      <c r="G8" s="818"/>
      <c r="H8" s="818"/>
      <c r="I8" s="818"/>
      <c r="J8" s="818"/>
      <c r="K8" s="818"/>
      <c r="L8" s="818"/>
      <c r="M8" s="818"/>
      <c r="N8" s="818"/>
      <c r="O8" s="818"/>
      <c r="P8" s="819"/>
      <c r="Q8" s="1"/>
    </row>
    <row r="9" spans="1:17" ht="12.75" customHeight="1" x14ac:dyDescent="0.2">
      <c r="A9" s="820" t="s">
        <v>308</v>
      </c>
      <c r="B9" s="821"/>
      <c r="C9" s="821"/>
      <c r="D9" s="821"/>
      <c r="E9" s="821"/>
      <c r="F9" s="821"/>
      <c r="G9" s="821"/>
      <c r="H9" s="821"/>
      <c r="I9" s="821"/>
      <c r="J9" s="821"/>
      <c r="K9" s="821"/>
      <c r="L9" s="821"/>
      <c r="M9" s="821"/>
      <c r="N9" s="821"/>
      <c r="O9" s="821"/>
      <c r="P9" s="822"/>
      <c r="Q9" s="1"/>
    </row>
    <row r="10" spans="1:17" x14ac:dyDescent="0.2">
      <c r="A10" s="823"/>
      <c r="B10" s="824"/>
      <c r="C10" s="824"/>
      <c r="D10" s="824"/>
      <c r="E10" s="824"/>
      <c r="F10" s="824"/>
      <c r="G10" s="824"/>
      <c r="H10" s="824"/>
      <c r="I10" s="824"/>
      <c r="J10" s="824"/>
      <c r="K10" s="824"/>
      <c r="L10" s="824"/>
      <c r="M10" s="824"/>
      <c r="N10" s="824"/>
      <c r="O10" s="824"/>
      <c r="P10" s="825"/>
      <c r="Q10" s="1"/>
    </row>
    <row r="11" spans="1:17" x14ac:dyDescent="0.2">
      <c r="A11" s="611" t="s">
        <v>279</v>
      </c>
      <c r="B11" s="612"/>
      <c r="C11" s="612"/>
      <c r="D11" s="612"/>
      <c r="E11" s="612"/>
      <c r="F11" s="612"/>
      <c r="G11" s="612"/>
      <c r="H11" s="612"/>
      <c r="I11" s="612"/>
      <c r="J11" s="612"/>
      <c r="K11" s="612"/>
      <c r="L11" s="612"/>
      <c r="M11" s="612"/>
      <c r="N11" s="612"/>
      <c r="O11" s="612"/>
      <c r="P11" s="668"/>
      <c r="Q11" s="2"/>
    </row>
    <row r="12" spans="1:17" ht="14.25" customHeight="1" x14ac:dyDescent="0.2">
      <c r="A12" s="952" t="s">
        <v>460</v>
      </c>
      <c r="B12" s="953"/>
      <c r="C12" s="953"/>
      <c r="D12" s="953"/>
      <c r="E12" s="953"/>
      <c r="F12" s="953"/>
      <c r="G12" s="953"/>
      <c r="H12" s="953"/>
      <c r="I12" s="953"/>
      <c r="J12" s="953"/>
      <c r="K12" s="953"/>
      <c r="L12" s="953"/>
      <c r="M12" s="953"/>
      <c r="N12" s="953"/>
      <c r="O12" s="953"/>
      <c r="P12" s="954"/>
      <c r="Q12" s="1"/>
    </row>
    <row r="13" spans="1:17" ht="14.25" customHeight="1" x14ac:dyDescent="0.2">
      <c r="A13" s="955"/>
      <c r="B13" s="956"/>
      <c r="C13" s="956"/>
      <c r="D13" s="956"/>
      <c r="E13" s="956"/>
      <c r="F13" s="956"/>
      <c r="G13" s="956"/>
      <c r="H13" s="956"/>
      <c r="I13" s="956"/>
      <c r="J13" s="956"/>
      <c r="K13" s="956"/>
      <c r="L13" s="956"/>
      <c r="M13" s="956"/>
      <c r="N13" s="956"/>
      <c r="O13" s="956"/>
      <c r="P13" s="957"/>
      <c r="Q13" s="1"/>
    </row>
    <row r="14" spans="1:17" ht="14.25" customHeight="1" x14ac:dyDescent="0.2">
      <c r="A14" s="955"/>
      <c r="B14" s="956"/>
      <c r="C14" s="956"/>
      <c r="D14" s="956"/>
      <c r="E14" s="956"/>
      <c r="F14" s="956"/>
      <c r="G14" s="956"/>
      <c r="H14" s="956"/>
      <c r="I14" s="956"/>
      <c r="J14" s="956"/>
      <c r="K14" s="956"/>
      <c r="L14" s="956"/>
      <c r="M14" s="956"/>
      <c r="N14" s="956"/>
      <c r="O14" s="956"/>
      <c r="P14" s="957"/>
      <c r="Q14" s="1"/>
    </row>
    <row r="15" spans="1:17" ht="14.25" customHeight="1" x14ac:dyDescent="0.2">
      <c r="A15" s="955"/>
      <c r="B15" s="956"/>
      <c r="C15" s="956"/>
      <c r="D15" s="956"/>
      <c r="E15" s="956"/>
      <c r="F15" s="956"/>
      <c r="G15" s="956"/>
      <c r="H15" s="956"/>
      <c r="I15" s="956"/>
      <c r="J15" s="956"/>
      <c r="K15" s="956"/>
      <c r="L15" s="956"/>
      <c r="M15" s="956"/>
      <c r="N15" s="956"/>
      <c r="O15" s="956"/>
      <c r="P15" s="957"/>
      <c r="Q15" s="1"/>
    </row>
    <row r="16" spans="1:17" x14ac:dyDescent="0.2">
      <c r="A16" s="958"/>
      <c r="B16" s="959"/>
      <c r="C16" s="959"/>
      <c r="D16" s="959"/>
      <c r="E16" s="959"/>
      <c r="F16" s="959"/>
      <c r="G16" s="959"/>
      <c r="H16" s="959"/>
      <c r="I16" s="959"/>
      <c r="J16" s="959"/>
      <c r="K16" s="959"/>
      <c r="L16" s="959"/>
      <c r="M16" s="959"/>
      <c r="N16" s="959"/>
      <c r="O16" s="959"/>
      <c r="P16" s="960"/>
      <c r="Q16" s="1"/>
    </row>
    <row r="17" spans="1:18" ht="14.25" customHeight="1" x14ac:dyDescent="0.2">
      <c r="A17" s="611" t="s">
        <v>185</v>
      </c>
      <c r="B17" s="612"/>
      <c r="C17" s="612"/>
      <c r="D17" s="612"/>
      <c r="E17" s="612"/>
      <c r="F17" s="612"/>
      <c r="G17" s="612"/>
      <c r="H17" s="612"/>
      <c r="I17" s="612"/>
      <c r="J17" s="612"/>
      <c r="K17" s="612"/>
      <c r="L17" s="612"/>
      <c r="M17" s="612"/>
      <c r="N17" s="612"/>
      <c r="O17" s="612"/>
      <c r="P17" s="668"/>
      <c r="Q17" s="1"/>
    </row>
    <row r="18" spans="1:18" ht="14.25" x14ac:dyDescent="0.2">
      <c r="A18" s="835" t="s">
        <v>186</v>
      </c>
      <c r="B18" s="836"/>
      <c r="C18" s="836"/>
      <c r="D18" s="836"/>
      <c r="E18" s="836"/>
      <c r="F18" s="836"/>
      <c r="G18" s="836"/>
      <c r="H18" s="836"/>
      <c r="I18" s="836"/>
      <c r="J18" s="836"/>
      <c r="K18" s="836"/>
      <c r="L18" s="836"/>
      <c r="M18" s="836"/>
      <c r="N18" s="836"/>
      <c r="O18" s="836"/>
      <c r="P18" s="837"/>
      <c r="Q18" s="1"/>
    </row>
    <row r="19" spans="1:18" ht="14.25" customHeight="1" x14ac:dyDescent="0.2">
      <c r="A19" s="611" t="s">
        <v>225</v>
      </c>
      <c r="B19" s="612"/>
      <c r="C19" s="612"/>
      <c r="D19" s="612"/>
      <c r="E19" s="612"/>
      <c r="F19" s="612"/>
      <c r="G19" s="612"/>
      <c r="H19" s="612"/>
      <c r="I19" s="612"/>
      <c r="J19" s="612"/>
      <c r="K19" s="612"/>
      <c r="L19" s="612"/>
      <c r="M19" s="612"/>
      <c r="N19" s="612"/>
      <c r="O19" s="612"/>
      <c r="P19" s="668"/>
      <c r="Q19" s="1"/>
    </row>
    <row r="20" spans="1:18" ht="15" thickBot="1" x14ac:dyDescent="0.25">
      <c r="A20" s="820" t="s">
        <v>86</v>
      </c>
      <c r="B20" s="953"/>
      <c r="C20" s="953"/>
      <c r="D20" s="953"/>
      <c r="E20" s="953"/>
      <c r="F20" s="953"/>
      <c r="G20" s="953"/>
      <c r="H20" s="953"/>
      <c r="I20" s="953"/>
      <c r="J20" s="953"/>
      <c r="K20" s="953"/>
      <c r="L20" s="953"/>
      <c r="M20" s="953"/>
      <c r="N20" s="953"/>
      <c r="O20" s="953"/>
      <c r="P20" s="954"/>
      <c r="Q20" s="1"/>
    </row>
    <row r="21" spans="1:18" ht="13.5" customHeight="1" thickBot="1" x14ac:dyDescent="0.25">
      <c r="A21" s="838" t="s">
        <v>273</v>
      </c>
      <c r="B21" s="839"/>
      <c r="C21" s="839"/>
      <c r="D21" s="839"/>
      <c r="E21" s="839"/>
      <c r="F21" s="839"/>
      <c r="G21" s="839"/>
      <c r="H21" s="839"/>
      <c r="I21" s="839"/>
      <c r="J21" s="839"/>
      <c r="K21" s="839"/>
      <c r="L21" s="839"/>
      <c r="M21" s="839"/>
      <c r="N21" s="839"/>
      <c r="O21" s="840"/>
      <c r="P21" s="841"/>
      <c r="Q21" s="1"/>
    </row>
    <row r="22" spans="1:18" ht="49.5" customHeight="1" x14ac:dyDescent="0.2">
      <c r="A22" s="988"/>
      <c r="B22" s="989"/>
      <c r="C22" s="989"/>
      <c r="D22" s="989"/>
      <c r="E22" s="989"/>
      <c r="F22" s="989"/>
      <c r="G22" s="132">
        <f>P1-3</f>
        <v>2010</v>
      </c>
      <c r="H22" s="132">
        <f>P1-2</f>
        <v>2011</v>
      </c>
      <c r="I22" s="132">
        <f>P1-1</f>
        <v>2012</v>
      </c>
      <c r="J22" s="133" t="s">
        <v>284</v>
      </c>
      <c r="K22" s="134" t="s">
        <v>226</v>
      </c>
      <c r="L22" s="34" t="s">
        <v>284</v>
      </c>
      <c r="M22" s="135" t="s">
        <v>232</v>
      </c>
      <c r="N22" s="134" t="s">
        <v>233</v>
      </c>
      <c r="O22" s="136" t="s">
        <v>82</v>
      </c>
      <c r="P22" s="137" t="s">
        <v>234</v>
      </c>
      <c r="Q22" s="1"/>
      <c r="R22" s="138"/>
    </row>
    <row r="23" spans="1:18" ht="12.75" customHeight="1" x14ac:dyDescent="0.2">
      <c r="A23" s="812" t="s">
        <v>274</v>
      </c>
      <c r="B23" s="800"/>
      <c r="C23" s="800"/>
      <c r="D23" s="800"/>
      <c r="E23" s="800"/>
      <c r="F23" s="800"/>
      <c r="G23" s="808"/>
      <c r="H23" s="808"/>
      <c r="I23" s="808"/>
      <c r="J23" s="808"/>
      <c r="K23" s="808"/>
      <c r="L23" s="808"/>
      <c r="M23" s="808"/>
      <c r="N23" s="808"/>
      <c r="O23" s="808"/>
      <c r="P23" s="809"/>
    </row>
    <row r="24" spans="1:18" ht="12.75" customHeight="1" x14ac:dyDescent="0.2">
      <c r="A24" s="798" t="s">
        <v>220</v>
      </c>
      <c r="B24" s="799"/>
      <c r="C24" s="799"/>
      <c r="D24" s="799"/>
      <c r="E24" s="799"/>
      <c r="F24" s="799"/>
      <c r="G24" s="75">
        <v>1511</v>
      </c>
      <c r="H24" s="75">
        <v>1529</v>
      </c>
      <c r="I24" s="141">
        <v>1506</v>
      </c>
      <c r="J24" s="139">
        <f t="shared" ref="J24:J30" si="0">(G24+H24+I24)/3</f>
        <v>1515.3333333333333</v>
      </c>
      <c r="K24" s="140"/>
      <c r="L24" s="35">
        <f t="shared" ref="L24:L30" si="1">(G24+H24+I24)/3</f>
        <v>1515.3333333333333</v>
      </c>
      <c r="M24" s="486">
        <v>1510</v>
      </c>
      <c r="N24" s="376"/>
      <c r="O24" s="142"/>
      <c r="P24" s="143"/>
    </row>
    <row r="25" spans="1:18" ht="14.25" customHeight="1" x14ac:dyDescent="0.2">
      <c r="A25" s="796" t="s">
        <v>399</v>
      </c>
      <c r="B25" s="797"/>
      <c r="C25" s="797"/>
      <c r="D25" s="797"/>
      <c r="E25" s="797"/>
      <c r="F25" s="797"/>
      <c r="G25" s="112">
        <v>12</v>
      </c>
      <c r="H25" s="112">
        <v>15</v>
      </c>
      <c r="I25" s="145">
        <v>9</v>
      </c>
      <c r="J25" s="112">
        <f t="shared" si="0"/>
        <v>12</v>
      </c>
      <c r="K25" s="144"/>
      <c r="L25" s="36">
        <f t="shared" si="1"/>
        <v>12</v>
      </c>
      <c r="M25" s="487">
        <v>4</v>
      </c>
      <c r="N25" s="378"/>
      <c r="O25" s="146">
        <f t="shared" ref="O25:O30" si="2">(N25/L25)-100%</f>
        <v>-1</v>
      </c>
      <c r="P25" s="147">
        <f t="shared" ref="P25:P30" si="3">(N25/M25)-100%</f>
        <v>-1</v>
      </c>
    </row>
    <row r="26" spans="1:18" ht="14.25" customHeight="1" x14ac:dyDescent="0.2">
      <c r="A26" s="796" t="s">
        <v>309</v>
      </c>
      <c r="B26" s="797"/>
      <c r="C26" s="797"/>
      <c r="D26" s="797"/>
      <c r="E26" s="797"/>
      <c r="F26" s="797"/>
      <c r="G26" s="112">
        <v>10</v>
      </c>
      <c r="H26" s="112">
        <v>10</v>
      </c>
      <c r="I26" s="145">
        <v>10</v>
      </c>
      <c r="J26" s="112">
        <f t="shared" si="0"/>
        <v>10</v>
      </c>
      <c r="K26" s="144"/>
      <c r="L26" s="36">
        <f t="shared" si="1"/>
        <v>10</v>
      </c>
      <c r="M26" s="487">
        <v>5</v>
      </c>
      <c r="N26" s="378"/>
      <c r="O26" s="146">
        <f t="shared" si="2"/>
        <v>-1</v>
      </c>
      <c r="P26" s="147">
        <f t="shared" si="3"/>
        <v>-1</v>
      </c>
    </row>
    <row r="27" spans="1:18" ht="12.75" customHeight="1" x14ac:dyDescent="0.2">
      <c r="A27" s="796" t="s">
        <v>310</v>
      </c>
      <c r="B27" s="797"/>
      <c r="C27" s="797"/>
      <c r="D27" s="797"/>
      <c r="E27" s="797"/>
      <c r="F27" s="797"/>
      <c r="G27" s="327">
        <v>79730</v>
      </c>
      <c r="H27" s="327">
        <v>81257.27</v>
      </c>
      <c r="I27" s="149">
        <v>111807</v>
      </c>
      <c r="J27" s="120">
        <f t="shared" si="0"/>
        <v>90931.42333333334</v>
      </c>
      <c r="K27" s="148"/>
      <c r="L27" s="61">
        <f t="shared" si="1"/>
        <v>90931.42333333334</v>
      </c>
      <c r="M27" s="491">
        <f>10000+11730+5000+8000</f>
        <v>34730</v>
      </c>
      <c r="N27" s="415"/>
      <c r="O27" s="146">
        <f t="shared" si="2"/>
        <v>-1</v>
      </c>
      <c r="P27" s="147">
        <f t="shared" si="3"/>
        <v>-1</v>
      </c>
    </row>
    <row r="28" spans="1:18" ht="12" customHeight="1" x14ac:dyDescent="0.2">
      <c r="A28" s="796" t="s">
        <v>61</v>
      </c>
      <c r="B28" s="797"/>
      <c r="C28" s="797"/>
      <c r="D28" s="797"/>
      <c r="E28" s="797"/>
      <c r="F28" s="797"/>
      <c r="G28" s="327">
        <v>181000</v>
      </c>
      <c r="H28" s="327">
        <v>223802</v>
      </c>
      <c r="I28" s="297">
        <v>225000</v>
      </c>
      <c r="J28" s="120">
        <f t="shared" si="0"/>
        <v>209934</v>
      </c>
      <c r="K28" s="148"/>
      <c r="L28" s="61">
        <f t="shared" si="1"/>
        <v>209934</v>
      </c>
      <c r="M28" s="494">
        <f>37000+15000+20000</f>
        <v>72000</v>
      </c>
      <c r="N28" s="474"/>
      <c r="O28" s="146">
        <f t="shared" si="2"/>
        <v>-1</v>
      </c>
      <c r="P28" s="147">
        <f t="shared" si="3"/>
        <v>-1</v>
      </c>
    </row>
    <row r="29" spans="1:18" ht="12" customHeight="1" x14ac:dyDescent="0.2">
      <c r="A29" s="796" t="s">
        <v>311</v>
      </c>
      <c r="B29" s="797"/>
      <c r="C29" s="797"/>
      <c r="D29" s="797"/>
      <c r="E29" s="797"/>
      <c r="F29" s="797"/>
      <c r="G29" s="112">
        <v>145</v>
      </c>
      <c r="H29" s="112">
        <v>145</v>
      </c>
      <c r="I29" s="145">
        <v>148</v>
      </c>
      <c r="J29" s="112">
        <f t="shared" si="0"/>
        <v>146</v>
      </c>
      <c r="K29" s="144"/>
      <c r="L29" s="36">
        <f t="shared" si="1"/>
        <v>146</v>
      </c>
      <c r="M29" s="487">
        <v>148</v>
      </c>
      <c r="N29" s="378"/>
      <c r="O29" s="146">
        <f t="shared" si="2"/>
        <v>-1</v>
      </c>
      <c r="P29" s="147">
        <f t="shared" si="3"/>
        <v>-1</v>
      </c>
    </row>
    <row r="30" spans="1:18" ht="12" customHeight="1" x14ac:dyDescent="0.2">
      <c r="A30" s="678" t="s">
        <v>312</v>
      </c>
      <c r="B30" s="679"/>
      <c r="C30" s="679"/>
      <c r="D30" s="679"/>
      <c r="E30" s="679"/>
      <c r="F30" s="987"/>
      <c r="G30" s="112">
        <v>145</v>
      </c>
      <c r="H30" s="112">
        <v>145</v>
      </c>
      <c r="I30" s="145">
        <v>148</v>
      </c>
      <c r="J30" s="112">
        <f t="shared" si="0"/>
        <v>146</v>
      </c>
      <c r="K30" s="144"/>
      <c r="L30" s="36">
        <f t="shared" si="1"/>
        <v>146</v>
      </c>
      <c r="M30" s="487">
        <v>148</v>
      </c>
      <c r="N30" s="378"/>
      <c r="O30" s="146">
        <f t="shared" si="2"/>
        <v>-1</v>
      </c>
      <c r="P30" s="147">
        <f t="shared" si="3"/>
        <v>-1</v>
      </c>
    </row>
    <row r="31" spans="1:18" hidden="1" x14ac:dyDescent="0.2">
      <c r="A31" s="536"/>
      <c r="B31" s="537"/>
      <c r="C31" s="537"/>
      <c r="D31" s="537"/>
      <c r="E31" s="537"/>
      <c r="F31" s="537"/>
      <c r="G31" s="537"/>
      <c r="H31" s="537"/>
      <c r="I31" s="537"/>
      <c r="J31" s="537"/>
      <c r="K31" s="537"/>
      <c r="L31" s="965"/>
      <c r="M31" s="537"/>
      <c r="N31" s="537"/>
      <c r="O31" s="965"/>
      <c r="P31" s="966"/>
    </row>
    <row r="32" spans="1:18" ht="12.75" customHeight="1" x14ac:dyDescent="0.2">
      <c r="A32" s="812" t="s">
        <v>275</v>
      </c>
      <c r="B32" s="800"/>
      <c r="C32" s="800"/>
      <c r="D32" s="800"/>
      <c r="E32" s="800"/>
      <c r="F32" s="800"/>
      <c r="G32" s="804"/>
      <c r="H32" s="804"/>
      <c r="I32" s="804"/>
      <c r="J32" s="804"/>
      <c r="K32" s="804"/>
      <c r="L32" s="804"/>
      <c r="M32" s="804"/>
      <c r="N32" s="804"/>
      <c r="O32" s="804"/>
      <c r="P32" s="805"/>
      <c r="R32" s="150"/>
    </row>
    <row r="33" spans="1:19" x14ac:dyDescent="0.2">
      <c r="A33" s="796" t="s">
        <v>313</v>
      </c>
      <c r="B33" s="797"/>
      <c r="C33" s="797"/>
      <c r="D33" s="797"/>
      <c r="E33" s="797"/>
      <c r="F33" s="797"/>
      <c r="G33" s="112">
        <v>1405</v>
      </c>
      <c r="H33" s="112">
        <v>1400</v>
      </c>
      <c r="I33" s="112">
        <v>1405</v>
      </c>
      <c r="J33" s="112"/>
      <c r="K33" s="144"/>
      <c r="L33" s="36">
        <f>(G33+H33+I33)/3</f>
        <v>1403.3333333333333</v>
      </c>
      <c r="M33" s="487">
        <v>1400</v>
      </c>
      <c r="N33" s="378"/>
      <c r="O33" s="146">
        <f>(N33/L33)-100%</f>
        <v>-1</v>
      </c>
      <c r="P33" s="147">
        <f>(N33/M33)-100%</f>
        <v>-1</v>
      </c>
      <c r="R33" s="150"/>
    </row>
    <row r="34" spans="1:19" ht="12.75" customHeight="1" x14ac:dyDescent="0.2">
      <c r="A34" s="796" t="s">
        <v>314</v>
      </c>
      <c r="B34" s="797"/>
      <c r="C34" s="797"/>
      <c r="D34" s="797"/>
      <c r="E34" s="797"/>
      <c r="F34" s="797"/>
      <c r="G34" s="112">
        <v>2.5</v>
      </c>
      <c r="H34" s="112">
        <v>2.5</v>
      </c>
      <c r="I34" s="112">
        <v>2</v>
      </c>
      <c r="J34" s="112"/>
      <c r="K34" s="144"/>
      <c r="L34" s="36">
        <f>(G34+H34+I34)/3</f>
        <v>2.3333333333333335</v>
      </c>
      <c r="M34" s="487">
        <v>2</v>
      </c>
      <c r="N34" s="378"/>
      <c r="O34" s="146">
        <f>(N34/L34)-100%</f>
        <v>-1</v>
      </c>
      <c r="P34" s="147">
        <f>(N34/M34)-100%</f>
        <v>-1</v>
      </c>
      <c r="R34" s="150"/>
    </row>
    <row r="35" spans="1:19" ht="14.25" customHeight="1" x14ac:dyDescent="0.2">
      <c r="A35" s="812" t="s">
        <v>276</v>
      </c>
      <c r="B35" s="800"/>
      <c r="C35" s="800"/>
      <c r="D35" s="800"/>
      <c r="E35" s="800"/>
      <c r="F35" s="800"/>
      <c r="G35" s="800"/>
      <c r="H35" s="800"/>
      <c r="I35" s="800"/>
      <c r="J35" s="800"/>
      <c r="K35" s="800"/>
      <c r="L35" s="800"/>
      <c r="M35" s="800"/>
      <c r="N35" s="800"/>
      <c r="O35" s="800"/>
      <c r="P35" s="801"/>
    </row>
    <row r="36" spans="1:19" ht="12.75" customHeight="1" x14ac:dyDescent="0.2">
      <c r="A36" s="796" t="s">
        <v>408</v>
      </c>
      <c r="B36" s="797"/>
      <c r="C36" s="797"/>
      <c r="D36" s="797"/>
      <c r="E36" s="797"/>
      <c r="F36" s="797"/>
      <c r="G36" s="84">
        <v>21424.478000000003</v>
      </c>
      <c r="H36" s="84">
        <v>20788.91</v>
      </c>
      <c r="I36" s="84">
        <v>20788.907999999999</v>
      </c>
      <c r="J36" s="120"/>
      <c r="K36" s="148"/>
      <c r="L36" s="84">
        <f>(G36+H36+I36)/3</f>
        <v>21000.765333333333</v>
      </c>
      <c r="M36" s="495">
        <f>I36</f>
        <v>20788.907999999999</v>
      </c>
      <c r="N36" s="446"/>
      <c r="O36" s="146">
        <f>(N36/L36)-100%</f>
        <v>-1</v>
      </c>
      <c r="P36" s="147">
        <f>(N36/M36)-100%</f>
        <v>-1</v>
      </c>
    </row>
    <row r="37" spans="1:19" x14ac:dyDescent="0.2">
      <c r="A37" s="796" t="s">
        <v>414</v>
      </c>
      <c r="B37" s="797"/>
      <c r="C37" s="797"/>
      <c r="D37" s="797"/>
      <c r="E37" s="797"/>
      <c r="F37" s="797"/>
      <c r="G37" s="327">
        <v>76517.709999999992</v>
      </c>
      <c r="H37" s="327">
        <v>59610.27</v>
      </c>
      <c r="I37" s="120">
        <v>22801.449999999997</v>
      </c>
      <c r="J37" s="120"/>
      <c r="K37" s="148"/>
      <c r="L37" s="120">
        <f>(G37+H37+I37)/3</f>
        <v>52976.476666666662</v>
      </c>
      <c r="M37" s="491">
        <f>10000+11730+5000+8000</f>
        <v>34730</v>
      </c>
      <c r="N37" s="415"/>
      <c r="O37" s="146">
        <f>(N37/L37)-100%</f>
        <v>-1</v>
      </c>
      <c r="P37" s="147">
        <f>(N37/M37)-100%</f>
        <v>-1</v>
      </c>
    </row>
    <row r="38" spans="1:19" x14ac:dyDescent="0.2">
      <c r="A38" s="678" t="s">
        <v>456</v>
      </c>
      <c r="B38" s="679"/>
      <c r="C38" s="679"/>
      <c r="D38" s="679"/>
      <c r="E38" s="679"/>
      <c r="F38" s="987"/>
      <c r="G38" s="327">
        <v>200118</v>
      </c>
      <c r="H38" s="327">
        <v>2292.5</v>
      </c>
      <c r="I38" s="120">
        <v>6754.12</v>
      </c>
      <c r="J38" s="120"/>
      <c r="K38" s="148"/>
      <c r="L38" s="120">
        <f>(G38+H38+I38)/3</f>
        <v>69721.539999999994</v>
      </c>
      <c r="M38" s="494">
        <f>37000+15000+20000</f>
        <v>72000</v>
      </c>
      <c r="N38" s="415"/>
      <c r="O38" s="146">
        <f>(N38/L38)-100%</f>
        <v>-1</v>
      </c>
      <c r="P38" s="147">
        <f>(N38/M38)-100%</f>
        <v>-1</v>
      </c>
    </row>
    <row r="39" spans="1:19" ht="12" hidden="1" customHeight="1" x14ac:dyDescent="0.2">
      <c r="A39" s="812" t="s">
        <v>277</v>
      </c>
      <c r="B39" s="800"/>
      <c r="C39" s="800"/>
      <c r="D39" s="800"/>
      <c r="E39" s="800"/>
      <c r="F39" s="800"/>
      <c r="G39" s="800"/>
      <c r="H39" s="800"/>
      <c r="I39" s="800"/>
      <c r="J39" s="800"/>
      <c r="K39" s="800"/>
      <c r="L39" s="800"/>
      <c r="M39" s="800"/>
      <c r="N39" s="800"/>
      <c r="O39" s="800"/>
      <c r="P39" s="801"/>
      <c r="S39" s="157"/>
    </row>
    <row r="40" spans="1:19" ht="13.5" hidden="1" thickBot="1" x14ac:dyDescent="0.25">
      <c r="A40" s="972" t="s">
        <v>219</v>
      </c>
      <c r="B40" s="973"/>
      <c r="C40" s="973"/>
      <c r="D40" s="973"/>
      <c r="E40" s="973"/>
      <c r="F40" s="973"/>
      <c r="G40" s="121"/>
      <c r="H40" s="121"/>
      <c r="I40" s="121"/>
      <c r="J40" s="121">
        <f>(G40+H40+I40)/3</f>
        <v>0</v>
      </c>
      <c r="K40" s="158"/>
      <c r="L40" s="77">
        <f>(G40+H40+I40)</f>
        <v>0</v>
      </c>
      <c r="M40" s="292"/>
      <c r="N40" s="293"/>
      <c r="O40" s="159" t="e">
        <f>(N40/L40)-100%</f>
        <v>#DIV/0!</v>
      </c>
      <c r="P40" s="160" t="e">
        <f>(N40/M40)-100%</f>
        <v>#DIV/0!</v>
      </c>
    </row>
    <row r="41" spans="1:19" ht="13.5" thickBot="1" x14ac:dyDescent="0.25">
      <c r="A41" s="975"/>
      <c r="B41" s="965"/>
      <c r="C41" s="965"/>
      <c r="D41" s="965"/>
      <c r="E41" s="965"/>
      <c r="F41" s="965"/>
      <c r="G41" s="965"/>
      <c r="H41" s="965"/>
      <c r="I41" s="965"/>
      <c r="J41" s="965"/>
      <c r="K41" s="965"/>
      <c r="L41" s="965"/>
      <c r="M41" s="965"/>
      <c r="N41" s="965"/>
      <c r="O41" s="965"/>
      <c r="P41" s="966"/>
    </row>
    <row r="42" spans="1:19" x14ac:dyDescent="0.2">
      <c r="A42" s="939" t="s">
        <v>371</v>
      </c>
      <c r="B42" s="940"/>
      <c r="C42" s="940"/>
      <c r="D42" s="940"/>
      <c r="E42" s="940"/>
      <c r="F42" s="940"/>
      <c r="G42" s="941"/>
      <c r="H42" s="942"/>
      <c r="I42" s="942"/>
      <c r="J42" s="942"/>
      <c r="K42" s="942"/>
      <c r="L42" s="942"/>
      <c r="M42" s="942"/>
      <c r="N42" s="942"/>
      <c r="O42" s="942"/>
      <c r="P42" s="943"/>
    </row>
    <row r="43" spans="1:19" s="435" customFormat="1" ht="22.5" x14ac:dyDescent="0.2">
      <c r="A43" s="944" t="s">
        <v>79</v>
      </c>
      <c r="B43" s="945"/>
      <c r="C43" s="946"/>
      <c r="D43" s="418" t="s">
        <v>280</v>
      </c>
      <c r="E43" s="433" t="s">
        <v>316</v>
      </c>
      <c r="F43" s="433" t="s">
        <v>424</v>
      </c>
      <c r="G43" s="433" t="s">
        <v>453</v>
      </c>
      <c r="H43" s="433" t="s">
        <v>470</v>
      </c>
      <c r="I43" s="992" t="s">
        <v>315</v>
      </c>
      <c r="J43" s="993"/>
      <c r="K43" s="993"/>
      <c r="L43" s="994"/>
      <c r="M43" s="970" t="s">
        <v>317</v>
      </c>
      <c r="N43" s="945"/>
      <c r="O43" s="945"/>
      <c r="P43" s="971"/>
    </row>
    <row r="44" spans="1:19" x14ac:dyDescent="0.2">
      <c r="A44" s="523" t="s">
        <v>331</v>
      </c>
      <c r="B44" s="519"/>
      <c r="C44" s="926"/>
      <c r="D44" s="400" t="s">
        <v>327</v>
      </c>
      <c r="E44" s="401">
        <v>17134.84</v>
      </c>
      <c r="F44" s="401">
        <v>16670.347999999998</v>
      </c>
      <c r="G44" s="422">
        <v>16670.347999999998</v>
      </c>
      <c r="H44" s="442"/>
      <c r="I44" s="995" t="s">
        <v>341</v>
      </c>
      <c r="J44" s="996"/>
      <c r="K44" s="996"/>
      <c r="L44" s="997"/>
      <c r="M44" s="927" t="s">
        <v>354</v>
      </c>
      <c r="N44" s="928"/>
      <c r="O44" s="928"/>
      <c r="P44" s="929"/>
    </row>
    <row r="45" spans="1:19" x14ac:dyDescent="0.2">
      <c r="A45" s="925" t="s">
        <v>330</v>
      </c>
      <c r="B45" s="519"/>
      <c r="C45" s="926"/>
      <c r="D45" s="400" t="s">
        <v>338</v>
      </c>
      <c r="E45" s="401">
        <v>4289.6380000000008</v>
      </c>
      <c r="F45" s="401">
        <v>4118.5600000000004</v>
      </c>
      <c r="G45" s="422">
        <v>4118.5600000000004</v>
      </c>
      <c r="H45" s="442"/>
      <c r="I45" s="990" t="s">
        <v>377</v>
      </c>
      <c r="J45" s="525"/>
      <c r="K45" s="525"/>
      <c r="L45" s="991"/>
      <c r="M45" s="927" t="s">
        <v>398</v>
      </c>
      <c r="N45" s="928"/>
      <c r="O45" s="928"/>
      <c r="P45" s="929"/>
    </row>
    <row r="46" spans="1:19" ht="25.5" customHeight="1" thickBot="1" x14ac:dyDescent="0.25">
      <c r="A46" s="935" t="s">
        <v>409</v>
      </c>
      <c r="B46" s="515"/>
      <c r="C46" s="936"/>
      <c r="D46" s="408"/>
      <c r="E46" s="409">
        <v>21424.478000000003</v>
      </c>
      <c r="F46" s="409">
        <v>20788.907999999999</v>
      </c>
      <c r="G46" s="409">
        <v>20788.907999999999</v>
      </c>
      <c r="H46" s="443"/>
      <c r="I46" s="986"/>
      <c r="J46" s="515"/>
      <c r="K46" s="515"/>
      <c r="L46" s="936"/>
      <c r="M46" s="412"/>
      <c r="N46" s="412"/>
      <c r="O46" s="412"/>
      <c r="P46" s="436"/>
    </row>
    <row r="47" spans="1:19" ht="13.5" thickBot="1" x14ac:dyDescent="0.25">
      <c r="A47" s="162"/>
      <c r="B47" s="161"/>
      <c r="C47" s="161"/>
      <c r="D47" s="161"/>
      <c r="E47" s="161"/>
      <c r="F47" s="161"/>
      <c r="G47" s="161"/>
      <c r="H47" s="163"/>
      <c r="I47" s="161"/>
      <c r="J47" s="161"/>
      <c r="K47" s="161"/>
      <c r="L47" s="164"/>
      <c r="M47" s="164"/>
      <c r="N47" s="164"/>
      <c r="O47" s="164"/>
      <c r="P47" s="164"/>
    </row>
    <row r="48" spans="1:19" ht="12.75" customHeight="1" x14ac:dyDescent="0.2">
      <c r="A48" s="914" t="s">
        <v>231</v>
      </c>
      <c r="B48" s="915"/>
      <c r="C48" s="915"/>
      <c r="D48" s="915"/>
      <c r="E48" s="915"/>
      <c r="F48" s="915"/>
      <c r="G48" s="915"/>
      <c r="H48" s="915"/>
      <c r="I48" s="915"/>
      <c r="J48" s="915"/>
      <c r="K48" s="916"/>
      <c r="L48" s="863" t="s">
        <v>81</v>
      </c>
      <c r="M48" s="863" t="s">
        <v>80</v>
      </c>
      <c r="N48" s="886" t="s">
        <v>235</v>
      </c>
      <c r="O48" s="884" t="s">
        <v>228</v>
      </c>
      <c r="P48" s="909" t="s">
        <v>227</v>
      </c>
      <c r="Q48" s="1"/>
    </row>
    <row r="49" spans="1:20" ht="13.5" thickBot="1" x14ac:dyDescent="0.25">
      <c r="A49" s="917"/>
      <c r="B49" s="918"/>
      <c r="C49" s="918"/>
      <c r="D49" s="918"/>
      <c r="E49" s="918"/>
      <c r="F49" s="918"/>
      <c r="G49" s="918"/>
      <c r="H49" s="918"/>
      <c r="I49" s="918"/>
      <c r="J49" s="918"/>
      <c r="K49" s="919"/>
      <c r="L49" s="508"/>
      <c r="M49" s="508"/>
      <c r="N49" s="887"/>
      <c r="O49" s="885"/>
      <c r="P49" s="910"/>
      <c r="Q49" s="1"/>
    </row>
    <row r="50" spans="1:20" ht="16.5" customHeight="1" thickTop="1" thickBot="1" x14ac:dyDescent="0.25">
      <c r="A50" s="853" t="s">
        <v>221</v>
      </c>
      <c r="B50" s="854"/>
      <c r="C50" s="854"/>
      <c r="D50" s="854"/>
      <c r="E50" s="854"/>
      <c r="F50" s="854"/>
      <c r="G50" s="854"/>
      <c r="H50" s="854"/>
      <c r="I50" s="854"/>
      <c r="J50" s="854"/>
      <c r="K50" s="855"/>
      <c r="L50" s="20"/>
      <c r="M50" s="20"/>
      <c r="N50" s="21"/>
      <c r="O50" s="20"/>
      <c r="P50" s="165"/>
      <c r="Q50" s="1"/>
      <c r="R50" s="166"/>
      <c r="S50" s="7"/>
      <c r="T50" s="7"/>
    </row>
    <row r="51" spans="1:20" ht="23.25" customHeight="1" thickTop="1" thickBot="1" x14ac:dyDescent="0.25">
      <c r="A51" s="985" t="s">
        <v>318</v>
      </c>
      <c r="B51" s="847"/>
      <c r="C51" s="847"/>
      <c r="D51" s="847"/>
      <c r="E51" s="847"/>
      <c r="F51" s="847"/>
      <c r="G51" s="847"/>
      <c r="H51" s="847"/>
      <c r="I51" s="847"/>
      <c r="J51" s="847"/>
      <c r="K51" s="848"/>
      <c r="L51" s="17">
        <f>L25/L26</f>
        <v>1.2</v>
      </c>
      <c r="M51" s="167">
        <f>M25/M26</f>
        <v>0.8</v>
      </c>
      <c r="N51" s="168" t="e">
        <f>N25/N26</f>
        <v>#DIV/0!</v>
      </c>
      <c r="O51" s="18" t="e">
        <f>N51-M51</f>
        <v>#DIV/0!</v>
      </c>
      <c r="P51" s="169" t="e">
        <f>IF(N51&gt;=M51,"OK","NOOK")</f>
        <v>#DIV/0!</v>
      </c>
      <c r="Q51" s="1"/>
      <c r="R51" s="7"/>
      <c r="S51" s="7"/>
      <c r="T51" s="7"/>
    </row>
    <row r="52" spans="1:20" ht="24.75" customHeight="1" thickTop="1" x14ac:dyDescent="0.2">
      <c r="A52" s="985" t="s">
        <v>319</v>
      </c>
      <c r="B52" s="847"/>
      <c r="C52" s="847"/>
      <c r="D52" s="847"/>
      <c r="E52" s="847"/>
      <c r="F52" s="847"/>
      <c r="G52" s="847"/>
      <c r="H52" s="847"/>
      <c r="I52" s="847"/>
      <c r="J52" s="847"/>
      <c r="K52" s="848"/>
      <c r="L52" s="18">
        <f>L29/L30</f>
        <v>1</v>
      </c>
      <c r="M52" s="170">
        <f>M29/M30</f>
        <v>1</v>
      </c>
      <c r="N52" s="171" t="e">
        <f>N29/N30</f>
        <v>#DIV/0!</v>
      </c>
      <c r="O52" s="18" t="e">
        <f>N52-M52</f>
        <v>#DIV/0!</v>
      </c>
      <c r="P52" s="172" t="e">
        <f>IF(N52&lt;=M52,"OK","NOOK")</f>
        <v>#DIV/0!</v>
      </c>
      <c r="Q52" s="1"/>
      <c r="R52" s="7"/>
      <c r="S52" s="7"/>
      <c r="T52" s="7"/>
    </row>
    <row r="53" spans="1:20" ht="24.75" customHeight="1" x14ac:dyDescent="0.2">
      <c r="A53" s="862" t="s">
        <v>320</v>
      </c>
      <c r="B53" s="845"/>
      <c r="C53" s="845"/>
      <c r="D53" s="845"/>
      <c r="E53" s="845"/>
      <c r="F53" s="845"/>
      <c r="G53" s="845"/>
      <c r="H53" s="845"/>
      <c r="I53" s="845"/>
      <c r="J53" s="109"/>
      <c r="K53" s="109"/>
      <c r="L53" s="18">
        <f t="shared" ref="L53:N54" si="4">L37/L27</f>
        <v>0.58259812422013102</v>
      </c>
      <c r="M53" s="170">
        <f>M37/M27</f>
        <v>1</v>
      </c>
      <c r="N53" s="171" t="e">
        <f t="shared" si="4"/>
        <v>#DIV/0!</v>
      </c>
      <c r="O53" s="18" t="e">
        <f>N53-M53</f>
        <v>#DIV/0!</v>
      </c>
      <c r="P53" s="172" t="e">
        <f>IF(N53&gt;=M53,"OK","NOOK")</f>
        <v>#DIV/0!</v>
      </c>
      <c r="Q53" s="1"/>
      <c r="R53" s="977"/>
      <c r="S53" s="978"/>
      <c r="T53" s="978"/>
    </row>
    <row r="54" spans="1:20" ht="24.75" customHeight="1" x14ac:dyDescent="0.2">
      <c r="A54" s="862" t="s">
        <v>321</v>
      </c>
      <c r="B54" s="845"/>
      <c r="C54" s="845"/>
      <c r="D54" s="845"/>
      <c r="E54" s="845"/>
      <c r="F54" s="845"/>
      <c r="G54" s="845"/>
      <c r="H54" s="845"/>
      <c r="I54" s="845"/>
      <c r="J54" s="109"/>
      <c r="K54" s="109"/>
      <c r="L54" s="18">
        <f t="shared" si="4"/>
        <v>0.33211171129974182</v>
      </c>
      <c r="M54" s="170">
        <f>M38/M28</f>
        <v>1</v>
      </c>
      <c r="N54" s="171" t="e">
        <f t="shared" si="4"/>
        <v>#DIV/0!</v>
      </c>
      <c r="O54" s="18" t="e">
        <f>N54-M54</f>
        <v>#DIV/0!</v>
      </c>
      <c r="P54" s="172" t="e">
        <f>IF(N54&gt;=M54,"OK","NOOK")</f>
        <v>#DIV/0!</v>
      </c>
      <c r="Q54" s="1"/>
      <c r="R54" s="978"/>
      <c r="S54" s="978"/>
      <c r="T54" s="978"/>
    </row>
    <row r="55" spans="1:20" ht="13.5" thickBot="1" x14ac:dyDescent="0.25">
      <c r="A55" s="976"/>
      <c r="B55" s="921"/>
      <c r="C55" s="921"/>
      <c r="D55" s="921"/>
      <c r="E55" s="921"/>
      <c r="F55" s="921"/>
      <c r="G55" s="921"/>
      <c r="H55" s="921"/>
      <c r="I55" s="921"/>
      <c r="J55" s="921"/>
      <c r="K55" s="921"/>
      <c r="L55" s="18"/>
      <c r="M55" s="174"/>
      <c r="N55" s="171"/>
      <c r="O55" s="18"/>
      <c r="P55" s="172"/>
      <c r="R55" s="7"/>
      <c r="S55" s="7"/>
      <c r="T55" s="7"/>
    </row>
    <row r="56" spans="1:20" ht="15" customHeight="1" thickTop="1" thickBot="1" x14ac:dyDescent="0.25">
      <c r="A56" s="853" t="s">
        <v>222</v>
      </c>
      <c r="B56" s="854"/>
      <c r="C56" s="854"/>
      <c r="D56" s="854"/>
      <c r="E56" s="854"/>
      <c r="F56" s="854"/>
      <c r="G56" s="854"/>
      <c r="H56" s="854"/>
      <c r="I56" s="854"/>
      <c r="J56" s="854"/>
      <c r="K56" s="855"/>
      <c r="L56" s="11"/>
      <c r="M56" s="12"/>
      <c r="N56" s="10"/>
      <c r="O56" s="9"/>
      <c r="P56" s="23"/>
      <c r="Q56" s="1"/>
      <c r="R56" s="977"/>
      <c r="S56" s="978"/>
      <c r="T56" s="978"/>
    </row>
    <row r="57" spans="1:20" ht="25.5" customHeight="1" thickTop="1" x14ac:dyDescent="0.2">
      <c r="A57" s="846" t="s">
        <v>322</v>
      </c>
      <c r="B57" s="847"/>
      <c r="C57" s="847"/>
      <c r="D57" s="847"/>
      <c r="E57" s="847"/>
      <c r="F57" s="847"/>
      <c r="G57" s="847"/>
      <c r="H57" s="847"/>
      <c r="I57" s="847"/>
      <c r="J57" s="847"/>
      <c r="K57" s="848"/>
      <c r="L57" s="15">
        <f>L33/(L34*50)</f>
        <v>12.028571428571427</v>
      </c>
      <c r="M57" s="15">
        <f>M33/(M34*50)</f>
        <v>14</v>
      </c>
      <c r="N57" s="312" t="e">
        <f>N33/(N34*50)</f>
        <v>#DIV/0!</v>
      </c>
      <c r="O57" s="17" t="e">
        <f>(N57-M57)%</f>
        <v>#DIV/0!</v>
      </c>
      <c r="P57" s="175" t="e">
        <f>IF(N57&lt;=M57,"OK","NOOK")</f>
        <v>#DIV/0!</v>
      </c>
      <c r="Q57" s="1"/>
      <c r="R57" s="978"/>
      <c r="S57" s="978"/>
      <c r="T57" s="978"/>
    </row>
    <row r="58" spans="1:20" ht="13.5" thickBot="1" x14ac:dyDescent="0.25">
      <c r="A58" s="859"/>
      <c r="B58" s="860"/>
      <c r="C58" s="860"/>
      <c r="D58" s="860"/>
      <c r="E58" s="860"/>
      <c r="F58" s="860"/>
      <c r="G58" s="860"/>
      <c r="H58" s="860"/>
      <c r="I58" s="860"/>
      <c r="J58" s="860"/>
      <c r="K58" s="861"/>
      <c r="L58" s="19"/>
      <c r="M58" s="176"/>
      <c r="N58" s="177"/>
      <c r="O58" s="38"/>
      <c r="P58" s="178"/>
      <c r="Q58" s="1"/>
    </row>
    <row r="59" spans="1:20" ht="15" customHeight="1" thickTop="1" thickBot="1" x14ac:dyDescent="0.25">
      <c r="A59" s="853" t="s">
        <v>223</v>
      </c>
      <c r="B59" s="854"/>
      <c r="C59" s="854"/>
      <c r="D59" s="854"/>
      <c r="E59" s="854"/>
      <c r="F59" s="854"/>
      <c r="G59" s="854"/>
      <c r="H59" s="854"/>
      <c r="I59" s="854"/>
      <c r="J59" s="854"/>
      <c r="K59" s="855"/>
      <c r="L59" s="13"/>
      <c r="M59" s="14"/>
      <c r="N59" s="16"/>
      <c r="O59" s="9"/>
      <c r="P59" s="22"/>
      <c r="Q59" s="1"/>
    </row>
    <row r="60" spans="1:20" ht="23.25" customHeight="1" thickTop="1" x14ac:dyDescent="0.2">
      <c r="A60" s="844" t="s">
        <v>54</v>
      </c>
      <c r="B60" s="845"/>
      <c r="C60" s="845"/>
      <c r="D60" s="845"/>
      <c r="E60" s="845"/>
      <c r="F60" s="845"/>
      <c r="G60" s="845"/>
      <c r="H60" s="845"/>
      <c r="I60" s="962"/>
      <c r="J60" s="173"/>
      <c r="K60" s="173"/>
      <c r="L60" s="73">
        <f>L36/L24</f>
        <v>13.858842058952925</v>
      </c>
      <c r="M60" s="179">
        <f>M36/M24</f>
        <v>13.767488741721854</v>
      </c>
      <c r="N60" s="180" t="e">
        <f>N36/N24</f>
        <v>#DIV/0!</v>
      </c>
      <c r="O60" s="63" t="e">
        <f>N60-M60</f>
        <v>#DIV/0!</v>
      </c>
      <c r="P60" s="172" t="e">
        <f>IF(N60&lt;=M60,"OK","NOOK")</f>
        <v>#DIV/0!</v>
      </c>
      <c r="Q60" s="72"/>
      <c r="R60" s="978"/>
      <c r="S60" s="978"/>
      <c r="T60" s="979"/>
    </row>
    <row r="61" spans="1:20" ht="13.5" thickBot="1" x14ac:dyDescent="0.25">
      <c r="A61" s="844"/>
      <c r="B61" s="845"/>
      <c r="C61" s="845"/>
      <c r="D61" s="845"/>
      <c r="E61" s="845"/>
      <c r="F61" s="845"/>
      <c r="G61" s="845"/>
      <c r="H61" s="845"/>
      <c r="I61" s="845"/>
      <c r="J61" s="907"/>
      <c r="K61" s="908"/>
      <c r="L61" s="54"/>
      <c r="M61" s="174"/>
      <c r="N61" s="181"/>
      <c r="O61" s="54"/>
      <c r="P61" s="178"/>
      <c r="Q61" s="125"/>
      <c r="R61" s="978"/>
      <c r="S61" s="978"/>
      <c r="T61" s="979"/>
    </row>
    <row r="62" spans="1:20" ht="14.25" hidden="1" customHeight="1" thickTop="1" thickBot="1" x14ac:dyDescent="0.25">
      <c r="A62" s="853" t="s">
        <v>224</v>
      </c>
      <c r="B62" s="854"/>
      <c r="C62" s="854"/>
      <c r="D62" s="854"/>
      <c r="E62" s="854"/>
      <c r="F62" s="854"/>
      <c r="G62" s="854"/>
      <c r="H62" s="854"/>
      <c r="I62" s="854"/>
      <c r="J62" s="854"/>
      <c r="K62" s="854"/>
      <c r="L62" s="30"/>
      <c r="M62" s="31"/>
      <c r="N62" s="32"/>
      <c r="O62" s="33"/>
      <c r="P62" s="69"/>
      <c r="Q62" s="1"/>
      <c r="R62" s="980"/>
      <c r="S62" s="980"/>
      <c r="T62" s="981"/>
    </row>
    <row r="63" spans="1:20" ht="24.75" hidden="1" customHeight="1" thickTop="1" x14ac:dyDescent="0.2">
      <c r="A63" s="856" t="s">
        <v>205</v>
      </c>
      <c r="B63" s="857"/>
      <c r="C63" s="857"/>
      <c r="D63" s="857"/>
      <c r="E63" s="857"/>
      <c r="F63" s="857"/>
      <c r="G63" s="857"/>
      <c r="H63" s="857"/>
      <c r="I63" s="857"/>
      <c r="J63" s="857"/>
      <c r="K63" s="858"/>
      <c r="L63" s="54">
        <f>L40</f>
        <v>0</v>
      </c>
      <c r="M63" s="174">
        <f>M40</f>
        <v>0</v>
      </c>
      <c r="N63" s="182">
        <f>N40</f>
        <v>0</v>
      </c>
      <c r="O63" s="54">
        <f>N63-M63</f>
        <v>0</v>
      </c>
      <c r="P63" s="183" t="str">
        <f>IF(N63&gt;=M63,"OK","NOOK")</f>
        <v>OK</v>
      </c>
      <c r="Q63" s="1"/>
    </row>
    <row r="64" spans="1:20" ht="13.5" hidden="1" thickBot="1" x14ac:dyDescent="0.25">
      <c r="A64" s="982"/>
      <c r="B64" s="983"/>
      <c r="C64" s="983"/>
      <c r="D64" s="983"/>
      <c r="E64" s="983"/>
      <c r="F64" s="983"/>
      <c r="G64" s="983"/>
      <c r="H64" s="983"/>
      <c r="I64" s="983"/>
      <c r="J64" s="983"/>
      <c r="K64" s="984"/>
      <c r="L64" s="28"/>
      <c r="M64" s="184"/>
      <c r="N64" s="185"/>
      <c r="O64" s="29"/>
      <c r="P64" s="186"/>
      <c r="Q64" s="1"/>
    </row>
    <row r="65" spans="1:18" ht="13.5" hidden="1" thickBot="1" x14ac:dyDescent="0.25">
      <c r="A65" s="888"/>
      <c r="B65" s="889"/>
      <c r="C65" s="889"/>
      <c r="D65" s="889"/>
      <c r="E65" s="889"/>
      <c r="F65" s="889"/>
      <c r="G65" s="889"/>
      <c r="H65" s="889"/>
      <c r="I65" s="889"/>
      <c r="J65" s="889"/>
      <c r="K65" s="889"/>
      <c r="L65" s="889"/>
      <c r="M65" s="889"/>
      <c r="N65" s="889"/>
      <c r="O65" s="889"/>
      <c r="P65" s="890"/>
      <c r="Q65" s="1"/>
    </row>
    <row r="66" spans="1:18" ht="13.5" thickTop="1" x14ac:dyDescent="0.2">
      <c r="A66" s="891"/>
      <c r="B66" s="892"/>
      <c r="C66" s="892"/>
      <c r="D66" s="892"/>
      <c r="E66" s="892"/>
      <c r="F66" s="892"/>
      <c r="G66" s="892"/>
      <c r="H66" s="892"/>
      <c r="I66" s="892"/>
      <c r="J66" s="892"/>
      <c r="K66" s="892"/>
      <c r="L66" s="892"/>
      <c r="M66" s="892"/>
      <c r="N66" s="892"/>
      <c r="O66" s="892"/>
      <c r="P66" s="893"/>
      <c r="Q66" s="1"/>
    </row>
    <row r="67" spans="1:18" ht="88.5" customHeight="1" thickBot="1" x14ac:dyDescent="0.25">
      <c r="A67" s="894"/>
      <c r="B67" s="895"/>
      <c r="C67" s="895"/>
      <c r="D67" s="895"/>
      <c r="E67" s="895"/>
      <c r="F67" s="895"/>
      <c r="G67" s="895"/>
      <c r="H67" s="895"/>
      <c r="I67" s="895"/>
      <c r="J67" s="895"/>
      <c r="K67" s="895"/>
      <c r="L67" s="895"/>
      <c r="M67" s="895"/>
      <c r="N67" s="895"/>
      <c r="O67" s="895"/>
      <c r="P67" s="896"/>
      <c r="Q67" s="1"/>
      <c r="R67" s="187"/>
    </row>
    <row r="68" spans="1:18" ht="4.5" customHeight="1" thickBot="1" x14ac:dyDescent="0.25">
      <c r="A68" s="188"/>
      <c r="B68" s="189"/>
      <c r="C68" s="189"/>
      <c r="D68" s="189"/>
      <c r="E68" s="189"/>
      <c r="F68" s="189"/>
      <c r="G68" s="189"/>
      <c r="H68" s="189"/>
      <c r="I68" s="189"/>
      <c r="J68" s="189"/>
      <c r="K68" s="189"/>
      <c r="L68" s="189"/>
      <c r="M68" s="189"/>
      <c r="N68" s="189"/>
      <c r="O68" s="189"/>
      <c r="P68" s="190"/>
    </row>
  </sheetData>
  <mergeCells count="78">
    <mergeCell ref="A45:C45"/>
    <mergeCell ref="A46:C46"/>
    <mergeCell ref="I45:L45"/>
    <mergeCell ref="M45:P45"/>
    <mergeCell ref="A42:P42"/>
    <mergeCell ref="A43:C43"/>
    <mergeCell ref="I43:L43"/>
    <mergeCell ref="I44:L44"/>
    <mergeCell ref="M43:P43"/>
    <mergeCell ref="M44:P44"/>
    <mergeCell ref="A44:C44"/>
    <mergeCell ref="A1:N1"/>
    <mergeCell ref="G23:P23"/>
    <mergeCell ref="A22:F22"/>
    <mergeCell ref="A23:F23"/>
    <mergeCell ref="A2:P2"/>
    <mergeCell ref="A8:P8"/>
    <mergeCell ref="A9:P10"/>
    <mergeCell ref="A21:P21"/>
    <mergeCell ref="A20:P20"/>
    <mergeCell ref="E4:J4"/>
    <mergeCell ref="A11:P11"/>
    <mergeCell ref="A19:P19"/>
    <mergeCell ref="E5:J5"/>
    <mergeCell ref="E6:J6"/>
    <mergeCell ref="A17:P17"/>
    <mergeCell ref="A18:P18"/>
    <mergeCell ref="A32:F32"/>
    <mergeCell ref="G32:P32"/>
    <mergeCell ref="G35:P35"/>
    <mergeCell ref="A41:P41"/>
    <mergeCell ref="G39:P39"/>
    <mergeCell ref="A40:F40"/>
    <mergeCell ref="A33:F33"/>
    <mergeCell ref="A37:F37"/>
    <mergeCell ref="A34:F34"/>
    <mergeCell ref="A35:F35"/>
    <mergeCell ref="A36:F36"/>
    <mergeCell ref="A38:F38"/>
    <mergeCell ref="A39:F39"/>
    <mergeCell ref="A12:P16"/>
    <mergeCell ref="A24:F24"/>
    <mergeCell ref="G31:P31"/>
    <mergeCell ref="A30:F30"/>
    <mergeCell ref="A31:F31"/>
    <mergeCell ref="A29:F29"/>
    <mergeCell ref="A25:F25"/>
    <mergeCell ref="A26:F26"/>
    <mergeCell ref="A27:F27"/>
    <mergeCell ref="A28:F28"/>
    <mergeCell ref="R53:T54"/>
    <mergeCell ref="A54:I54"/>
    <mergeCell ref="A51:K51"/>
    <mergeCell ref="A53:I53"/>
    <mergeCell ref="I46:L46"/>
    <mergeCell ref="A52:K52"/>
    <mergeCell ref="A48:K49"/>
    <mergeCell ref="P48:P49"/>
    <mergeCell ref="A50:K50"/>
    <mergeCell ref="N48:N49"/>
    <mergeCell ref="O48:O49"/>
    <mergeCell ref="L48:L49"/>
    <mergeCell ref="M48:M49"/>
    <mergeCell ref="A58:K58"/>
    <mergeCell ref="A56:K56"/>
    <mergeCell ref="A55:K55"/>
    <mergeCell ref="A66:P67"/>
    <mergeCell ref="R56:T57"/>
    <mergeCell ref="A59:K59"/>
    <mergeCell ref="R60:T62"/>
    <mergeCell ref="A61:I61"/>
    <mergeCell ref="J61:K61"/>
    <mergeCell ref="A57:K57"/>
    <mergeCell ref="A60:I60"/>
    <mergeCell ref="A64:K64"/>
    <mergeCell ref="A65:P65"/>
    <mergeCell ref="A63:K63"/>
    <mergeCell ref="A62:K62"/>
  </mergeCells>
  <phoneticPr fontId="2" type="noConversion"/>
  <pageMargins left="0.39370078740157483" right="0.39370078740157483" top="0.19685039370078741" bottom="0.19685039370078741" header="0.15748031496062992" footer="0.19685039370078741"/>
  <pageSetup paperSize="9" scale="56" orientation="portrait" r:id="rId1"/>
  <headerFooter alignWithMargins="0">
    <oddFooter>&amp;L&amp;"Tahoma,Corsivo"&amp;8Elenco Processi&amp;R&amp;P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oglio11">
    <tabColor rgb="FF00B050"/>
  </sheetPr>
  <dimension ref="A1:Q70"/>
  <sheetViews>
    <sheetView view="pageBreakPreview" topLeftCell="A51" zoomScaleNormal="100" zoomScaleSheetLayoutView="100" workbookViewId="0">
      <selection activeCell="A54" sqref="A54:K54"/>
    </sheetView>
  </sheetViews>
  <sheetFormatPr defaultRowHeight="12.75" x14ac:dyDescent="0.2"/>
  <cols>
    <col min="1" max="4" width="9.140625" style="8"/>
    <col min="5" max="5" width="12.140625" style="8" customWidth="1"/>
    <col min="6" max="7" width="12" style="8" customWidth="1"/>
    <col min="8" max="8" width="12.42578125" style="8" customWidth="1"/>
    <col min="9" max="9" width="10.5703125" style="8" customWidth="1"/>
    <col min="10" max="10" width="0.28515625" style="8" hidden="1" customWidth="1"/>
    <col min="11" max="11" width="9.140625" style="8" hidden="1" customWidth="1"/>
    <col min="12" max="12" width="11.28515625" style="8" customWidth="1"/>
    <col min="13" max="13" width="18.42578125" style="8" bestFit="1" customWidth="1"/>
    <col min="14" max="14" width="11.7109375" style="8" customWidth="1"/>
    <col min="15" max="15" width="11.42578125" style="8" customWidth="1"/>
    <col min="16" max="16" width="11" style="8" customWidth="1"/>
    <col min="17" max="16384" width="9.140625" style="8"/>
  </cols>
  <sheetData>
    <row r="1" spans="1:17" ht="21.75" customHeight="1" thickBot="1" x14ac:dyDescent="0.25">
      <c r="A1" s="698"/>
      <c r="B1" s="699"/>
      <c r="C1" s="699"/>
      <c r="D1" s="699"/>
      <c r="E1" s="699"/>
      <c r="F1" s="699"/>
      <c r="G1" s="699"/>
      <c r="H1" s="699"/>
      <c r="I1" s="699"/>
      <c r="J1" s="699"/>
      <c r="K1" s="699"/>
      <c r="L1" s="699"/>
      <c r="M1" s="699"/>
      <c r="N1" s="699"/>
      <c r="O1" s="122" t="s">
        <v>268</v>
      </c>
      <c r="P1" s="123">
        <v>2013</v>
      </c>
    </row>
    <row r="2" spans="1:17" ht="24.75" customHeight="1" x14ac:dyDescent="0.2">
      <c r="A2" s="813" t="s">
        <v>269</v>
      </c>
      <c r="B2" s="814"/>
      <c r="C2" s="814"/>
      <c r="D2" s="814"/>
      <c r="E2" s="814"/>
      <c r="F2" s="814"/>
      <c r="G2" s="814"/>
      <c r="H2" s="814"/>
      <c r="I2" s="814"/>
      <c r="J2" s="814"/>
      <c r="K2" s="814"/>
      <c r="L2" s="814"/>
      <c r="M2" s="814"/>
      <c r="N2" s="814"/>
      <c r="O2" s="815"/>
      <c r="P2" s="816"/>
    </row>
    <row r="3" spans="1:17" x14ac:dyDescent="0.2">
      <c r="A3" s="124"/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6"/>
    </row>
    <row r="4" spans="1:17" x14ac:dyDescent="0.2">
      <c r="A4" s="124" t="s">
        <v>270</v>
      </c>
      <c r="B4" s="125"/>
      <c r="C4" s="125"/>
      <c r="D4" s="125"/>
      <c r="E4" s="792" t="s">
        <v>282</v>
      </c>
      <c r="F4" s="792"/>
      <c r="G4" s="792"/>
      <c r="H4" s="792"/>
      <c r="I4" s="792"/>
      <c r="J4" s="792"/>
      <c r="K4" s="125"/>
      <c r="L4" s="127"/>
      <c r="M4" s="125"/>
      <c r="N4" s="125"/>
      <c r="O4" s="125"/>
      <c r="P4" s="128"/>
    </row>
    <row r="5" spans="1:17" x14ac:dyDescent="0.2">
      <c r="A5" s="124" t="s">
        <v>271</v>
      </c>
      <c r="B5" s="125"/>
      <c r="C5" s="125"/>
      <c r="D5" s="125"/>
      <c r="E5" s="792" t="s">
        <v>271</v>
      </c>
      <c r="F5" s="792"/>
      <c r="G5" s="792"/>
      <c r="H5" s="792"/>
      <c r="I5" s="792"/>
      <c r="J5" s="792"/>
      <c r="K5" s="125"/>
      <c r="L5" s="127"/>
      <c r="M5" s="125"/>
      <c r="N5" s="125"/>
      <c r="O5" s="125"/>
      <c r="P5" s="128"/>
      <c r="Q5" s="128"/>
    </row>
    <row r="6" spans="1:17" x14ac:dyDescent="0.2">
      <c r="A6" s="124" t="s">
        <v>272</v>
      </c>
      <c r="B6" s="125"/>
      <c r="C6" s="125"/>
      <c r="D6" s="125"/>
      <c r="E6" s="792" t="s">
        <v>283</v>
      </c>
      <c r="F6" s="792"/>
      <c r="G6" s="792"/>
      <c r="H6" s="792"/>
      <c r="I6" s="792"/>
      <c r="J6" s="792"/>
      <c r="K6" s="125"/>
      <c r="L6" s="127"/>
      <c r="M6" s="125"/>
      <c r="N6" s="125"/>
      <c r="O6" s="125"/>
      <c r="P6" s="128"/>
      <c r="Q6" s="128"/>
    </row>
    <row r="7" spans="1:17" ht="13.5" thickBot="1" x14ac:dyDescent="0.25">
      <c r="A7" s="129"/>
      <c r="B7" s="130"/>
      <c r="C7" s="130"/>
      <c r="D7" s="130"/>
      <c r="E7" s="130"/>
      <c r="F7" s="130"/>
      <c r="G7" s="130"/>
      <c r="H7" s="130"/>
      <c r="I7" s="130"/>
      <c r="J7" s="130"/>
      <c r="K7" s="130"/>
      <c r="L7" s="130"/>
      <c r="M7" s="130"/>
      <c r="N7" s="130"/>
      <c r="O7" s="130"/>
      <c r="P7" s="131"/>
    </row>
    <row r="8" spans="1:17" x14ac:dyDescent="0.2">
      <c r="A8" s="817" t="s">
        <v>403</v>
      </c>
      <c r="B8" s="818"/>
      <c r="C8" s="818"/>
      <c r="D8" s="818"/>
      <c r="E8" s="818"/>
      <c r="F8" s="818"/>
      <c r="G8" s="818"/>
      <c r="H8" s="818"/>
      <c r="I8" s="818"/>
      <c r="J8" s="818"/>
      <c r="K8" s="818"/>
      <c r="L8" s="818"/>
      <c r="M8" s="818"/>
      <c r="N8" s="818"/>
      <c r="O8" s="818"/>
      <c r="P8" s="819"/>
    </row>
    <row r="9" spans="1:17" ht="12.75" customHeight="1" x14ac:dyDescent="0.2">
      <c r="A9" s="820" t="s">
        <v>299</v>
      </c>
      <c r="B9" s="821"/>
      <c r="C9" s="821"/>
      <c r="D9" s="821"/>
      <c r="E9" s="821"/>
      <c r="F9" s="821"/>
      <c r="G9" s="821"/>
      <c r="H9" s="821"/>
      <c r="I9" s="821"/>
      <c r="J9" s="821"/>
      <c r="K9" s="821"/>
      <c r="L9" s="821"/>
      <c r="M9" s="821"/>
      <c r="N9" s="821"/>
      <c r="O9" s="821"/>
      <c r="P9" s="822"/>
    </row>
    <row r="10" spans="1:17" x14ac:dyDescent="0.2">
      <c r="A10" s="823"/>
      <c r="B10" s="824"/>
      <c r="C10" s="824"/>
      <c r="D10" s="824"/>
      <c r="E10" s="824"/>
      <c r="F10" s="824"/>
      <c r="G10" s="824"/>
      <c r="H10" s="824"/>
      <c r="I10" s="824"/>
      <c r="J10" s="824"/>
      <c r="K10" s="824"/>
      <c r="L10" s="824"/>
      <c r="M10" s="824"/>
      <c r="N10" s="824"/>
      <c r="O10" s="824"/>
      <c r="P10" s="825"/>
    </row>
    <row r="11" spans="1:17" x14ac:dyDescent="0.2">
      <c r="A11" s="611" t="s">
        <v>279</v>
      </c>
      <c r="B11" s="612"/>
      <c r="C11" s="612"/>
      <c r="D11" s="612"/>
      <c r="E11" s="612"/>
      <c r="F11" s="612"/>
      <c r="G11" s="612"/>
      <c r="H11" s="612"/>
      <c r="I11" s="612"/>
      <c r="J11" s="612"/>
      <c r="K11" s="612"/>
      <c r="L11" s="612"/>
      <c r="M11" s="612"/>
      <c r="N11" s="612"/>
      <c r="O11" s="612"/>
      <c r="P11" s="668"/>
    </row>
    <row r="12" spans="1:17" ht="14.25" customHeight="1" x14ac:dyDescent="0.2">
      <c r="A12" s="952" t="s">
        <v>461</v>
      </c>
      <c r="B12" s="953"/>
      <c r="C12" s="953"/>
      <c r="D12" s="953"/>
      <c r="E12" s="953"/>
      <c r="F12" s="953"/>
      <c r="G12" s="953"/>
      <c r="H12" s="953"/>
      <c r="I12" s="953"/>
      <c r="J12" s="953"/>
      <c r="K12" s="953"/>
      <c r="L12" s="953"/>
      <c r="M12" s="953"/>
      <c r="N12" s="953"/>
      <c r="O12" s="953"/>
      <c r="P12" s="954"/>
    </row>
    <row r="13" spans="1:17" ht="14.25" customHeight="1" x14ac:dyDescent="0.2">
      <c r="A13" s="955"/>
      <c r="B13" s="956"/>
      <c r="C13" s="956"/>
      <c r="D13" s="956"/>
      <c r="E13" s="956"/>
      <c r="F13" s="956"/>
      <c r="G13" s="956"/>
      <c r="H13" s="956"/>
      <c r="I13" s="956"/>
      <c r="J13" s="956"/>
      <c r="K13" s="956"/>
      <c r="L13" s="956"/>
      <c r="M13" s="956"/>
      <c r="N13" s="956"/>
      <c r="O13" s="956"/>
      <c r="P13" s="957"/>
    </row>
    <row r="14" spans="1:17" ht="14.25" customHeight="1" x14ac:dyDescent="0.2">
      <c r="A14" s="955"/>
      <c r="B14" s="956"/>
      <c r="C14" s="956"/>
      <c r="D14" s="956"/>
      <c r="E14" s="956"/>
      <c r="F14" s="956"/>
      <c r="G14" s="956"/>
      <c r="H14" s="956"/>
      <c r="I14" s="956"/>
      <c r="J14" s="956"/>
      <c r="K14" s="956"/>
      <c r="L14" s="956"/>
      <c r="M14" s="956"/>
      <c r="N14" s="956"/>
      <c r="O14" s="956"/>
      <c r="P14" s="957"/>
    </row>
    <row r="15" spans="1:17" ht="14.25" customHeight="1" x14ac:dyDescent="0.2">
      <c r="A15" s="955"/>
      <c r="B15" s="956"/>
      <c r="C15" s="956"/>
      <c r="D15" s="956"/>
      <c r="E15" s="956"/>
      <c r="F15" s="956"/>
      <c r="G15" s="956"/>
      <c r="H15" s="956"/>
      <c r="I15" s="956"/>
      <c r="J15" s="956"/>
      <c r="K15" s="956"/>
      <c r="L15" s="956"/>
      <c r="M15" s="956"/>
      <c r="N15" s="956"/>
      <c r="O15" s="956"/>
      <c r="P15" s="957"/>
    </row>
    <row r="16" spans="1:17" x14ac:dyDescent="0.2">
      <c r="A16" s="958"/>
      <c r="B16" s="959"/>
      <c r="C16" s="959"/>
      <c r="D16" s="959"/>
      <c r="E16" s="959"/>
      <c r="F16" s="959"/>
      <c r="G16" s="959"/>
      <c r="H16" s="959"/>
      <c r="I16" s="959"/>
      <c r="J16" s="959"/>
      <c r="K16" s="959"/>
      <c r="L16" s="959"/>
      <c r="M16" s="959"/>
      <c r="N16" s="959"/>
      <c r="O16" s="959"/>
      <c r="P16" s="960"/>
    </row>
    <row r="17" spans="1:16" ht="14.25" customHeight="1" x14ac:dyDescent="0.2">
      <c r="A17" s="611" t="s">
        <v>185</v>
      </c>
      <c r="B17" s="612"/>
      <c r="C17" s="612"/>
      <c r="D17" s="612"/>
      <c r="E17" s="612"/>
      <c r="F17" s="612"/>
      <c r="G17" s="612"/>
      <c r="H17" s="612"/>
      <c r="I17" s="612"/>
      <c r="J17" s="612"/>
      <c r="K17" s="612"/>
      <c r="L17" s="612"/>
      <c r="M17" s="612"/>
      <c r="N17" s="612"/>
      <c r="O17" s="612"/>
      <c r="P17" s="668"/>
    </row>
    <row r="18" spans="1:16" ht="14.25" x14ac:dyDescent="0.2">
      <c r="A18" s="835" t="s">
        <v>186</v>
      </c>
      <c r="B18" s="836"/>
      <c r="C18" s="836"/>
      <c r="D18" s="836"/>
      <c r="E18" s="836"/>
      <c r="F18" s="836"/>
      <c r="G18" s="836"/>
      <c r="H18" s="836"/>
      <c r="I18" s="836"/>
      <c r="J18" s="836"/>
      <c r="K18" s="836"/>
      <c r="L18" s="836"/>
      <c r="M18" s="836"/>
      <c r="N18" s="836"/>
      <c r="O18" s="836"/>
      <c r="P18" s="837"/>
    </row>
    <row r="19" spans="1:16" ht="14.25" customHeight="1" x14ac:dyDescent="0.2">
      <c r="A19" s="611" t="s">
        <v>225</v>
      </c>
      <c r="B19" s="612"/>
      <c r="C19" s="612"/>
      <c r="D19" s="612"/>
      <c r="E19" s="612"/>
      <c r="F19" s="612"/>
      <c r="G19" s="612"/>
      <c r="H19" s="612"/>
      <c r="I19" s="612"/>
      <c r="J19" s="612"/>
      <c r="K19" s="612"/>
      <c r="L19" s="612"/>
      <c r="M19" s="612"/>
      <c r="N19" s="612"/>
      <c r="O19" s="612"/>
      <c r="P19" s="668"/>
    </row>
    <row r="20" spans="1:16" ht="15" thickBot="1" x14ac:dyDescent="0.25">
      <c r="A20" s="820" t="s">
        <v>86</v>
      </c>
      <c r="B20" s="821"/>
      <c r="C20" s="821"/>
      <c r="D20" s="821"/>
      <c r="E20" s="821"/>
      <c r="F20" s="821"/>
      <c r="G20" s="821"/>
      <c r="H20" s="821"/>
      <c r="I20" s="821"/>
      <c r="J20" s="821"/>
      <c r="K20" s="821"/>
      <c r="L20" s="821"/>
      <c r="M20" s="821"/>
      <c r="N20" s="821"/>
      <c r="O20" s="821"/>
      <c r="P20" s="822"/>
    </row>
    <row r="21" spans="1:16" ht="13.5" customHeight="1" thickBot="1" x14ac:dyDescent="0.25">
      <c r="A21" s="838" t="s">
        <v>273</v>
      </c>
      <c r="B21" s="839"/>
      <c r="C21" s="839"/>
      <c r="D21" s="839"/>
      <c r="E21" s="839"/>
      <c r="F21" s="839"/>
      <c r="G21" s="839"/>
      <c r="H21" s="839"/>
      <c r="I21" s="839"/>
      <c r="J21" s="839"/>
      <c r="K21" s="839"/>
      <c r="L21" s="839"/>
      <c r="M21" s="839"/>
      <c r="N21" s="839"/>
      <c r="O21" s="840"/>
      <c r="P21" s="841"/>
    </row>
    <row r="22" spans="1:16" ht="49.5" customHeight="1" x14ac:dyDescent="0.2">
      <c r="A22" s="988"/>
      <c r="B22" s="989"/>
      <c r="C22" s="989"/>
      <c r="D22" s="989"/>
      <c r="E22" s="989"/>
      <c r="F22" s="989"/>
      <c r="G22" s="132">
        <f>P1-3</f>
        <v>2010</v>
      </c>
      <c r="H22" s="132">
        <f>P1-2</f>
        <v>2011</v>
      </c>
      <c r="I22" s="132">
        <f>P1-1</f>
        <v>2012</v>
      </c>
      <c r="J22" s="133" t="s">
        <v>284</v>
      </c>
      <c r="K22" s="134" t="s">
        <v>226</v>
      </c>
      <c r="L22" s="34" t="s">
        <v>284</v>
      </c>
      <c r="M22" s="135" t="s">
        <v>232</v>
      </c>
      <c r="N22" s="134" t="s">
        <v>233</v>
      </c>
      <c r="O22" s="136" t="s">
        <v>82</v>
      </c>
      <c r="P22" s="137" t="s">
        <v>234</v>
      </c>
    </row>
    <row r="23" spans="1:16" ht="12.75" customHeight="1" x14ac:dyDescent="0.2">
      <c r="A23" s="812" t="s">
        <v>274</v>
      </c>
      <c r="B23" s="800"/>
      <c r="C23" s="800"/>
      <c r="D23" s="800"/>
      <c r="E23" s="800"/>
      <c r="F23" s="800"/>
      <c r="G23" s="808"/>
      <c r="H23" s="808"/>
      <c r="I23" s="808"/>
      <c r="J23" s="808"/>
      <c r="K23" s="808"/>
      <c r="L23" s="808"/>
      <c r="M23" s="808"/>
      <c r="N23" s="808"/>
      <c r="O23" s="808"/>
      <c r="P23" s="809"/>
    </row>
    <row r="24" spans="1:16" ht="12.75" customHeight="1" x14ac:dyDescent="0.2">
      <c r="A24" s="798" t="s">
        <v>220</v>
      </c>
      <c r="B24" s="799"/>
      <c r="C24" s="799"/>
      <c r="D24" s="799"/>
      <c r="E24" s="799"/>
      <c r="F24" s="799"/>
      <c r="G24" s="75">
        <v>1511</v>
      </c>
      <c r="H24" s="75">
        <v>1529</v>
      </c>
      <c r="I24" s="141">
        <v>1506</v>
      </c>
      <c r="J24" s="139">
        <f>(G24+H24+I24)/3</f>
        <v>1515.3333333333333</v>
      </c>
      <c r="K24" s="140"/>
      <c r="L24" s="35">
        <f>(G24+H24+I24)/3</f>
        <v>1515.3333333333333</v>
      </c>
      <c r="M24" s="486">
        <v>1510</v>
      </c>
      <c r="N24" s="376"/>
      <c r="O24" s="222"/>
      <c r="P24" s="223"/>
    </row>
    <row r="25" spans="1:16" ht="14.25" customHeight="1" x14ac:dyDescent="0.2">
      <c r="A25" s="796" t="s">
        <v>368</v>
      </c>
      <c r="B25" s="797"/>
      <c r="C25" s="797"/>
      <c r="D25" s="797"/>
      <c r="E25" s="797"/>
      <c r="F25" s="797"/>
      <c r="G25" s="112">
        <v>936</v>
      </c>
      <c r="H25" s="112">
        <v>936</v>
      </c>
      <c r="I25" s="145">
        <v>936</v>
      </c>
      <c r="J25" s="112">
        <f>(G25+H25+I25)/3</f>
        <v>936</v>
      </c>
      <c r="K25" s="144"/>
      <c r="L25" s="36">
        <f>(G25+H25+I25)/3</f>
        <v>936</v>
      </c>
      <c r="M25" s="487">
        <v>912</v>
      </c>
      <c r="N25" s="378"/>
      <c r="O25" s="225">
        <f>(N25/L25)-100%</f>
        <v>-1</v>
      </c>
      <c r="P25" s="147">
        <f>(N25/M25)-100%</f>
        <v>-1</v>
      </c>
    </row>
    <row r="26" spans="1:16" ht="14.25" customHeight="1" x14ac:dyDescent="0.2">
      <c r="A26" s="796" t="s">
        <v>262</v>
      </c>
      <c r="B26" s="797"/>
      <c r="C26" s="797"/>
      <c r="D26" s="797"/>
      <c r="E26" s="797"/>
      <c r="F26" s="797"/>
      <c r="G26" s="112">
        <v>1</v>
      </c>
      <c r="H26" s="112">
        <v>1</v>
      </c>
      <c r="I26" s="224">
        <v>1</v>
      </c>
      <c r="J26" s="112">
        <f>(G26+H26+I26)/3</f>
        <v>1</v>
      </c>
      <c r="K26" s="144"/>
      <c r="L26" s="36">
        <f>(G26+H26+I26)/3</f>
        <v>1</v>
      </c>
      <c r="M26" s="487">
        <v>1</v>
      </c>
      <c r="N26" s="377"/>
      <c r="O26" s="244">
        <f>(N26/L26)-100%</f>
        <v>-1</v>
      </c>
      <c r="P26" s="245">
        <f>(N26/M26)-100%</f>
        <v>-1</v>
      </c>
    </row>
    <row r="27" spans="1:16" ht="20.25" customHeight="1" x14ac:dyDescent="0.2">
      <c r="A27" s="796" t="s">
        <v>367</v>
      </c>
      <c r="B27" s="797"/>
      <c r="C27" s="797"/>
      <c r="D27" s="797"/>
      <c r="E27" s="797"/>
      <c r="F27" s="797"/>
      <c r="G27" s="112">
        <v>1220</v>
      </c>
      <c r="H27" s="112">
        <v>1256</v>
      </c>
      <c r="I27" s="272">
        <v>1200</v>
      </c>
      <c r="J27" s="112">
        <f>(G27+H27+I27)/3</f>
        <v>1225.3333333333333</v>
      </c>
      <c r="K27" s="144"/>
      <c r="L27" s="36">
        <f>(G27+H27+I27)/3</f>
        <v>1225.3333333333333</v>
      </c>
      <c r="M27" s="487">
        <v>1300</v>
      </c>
      <c r="N27" s="444"/>
      <c r="O27" s="225">
        <f>(N27/L27)-100%</f>
        <v>-1</v>
      </c>
      <c r="P27" s="147">
        <f>(N27/M27)-100%</f>
        <v>-1</v>
      </c>
    </row>
    <row r="28" spans="1:16" ht="12" customHeight="1" x14ac:dyDescent="0.2">
      <c r="A28" s="796" t="s">
        <v>263</v>
      </c>
      <c r="B28" s="797"/>
      <c r="C28" s="797"/>
      <c r="D28" s="797"/>
      <c r="E28" s="797"/>
      <c r="F28" s="797"/>
      <c r="G28" s="112">
        <v>710</v>
      </c>
      <c r="H28" s="112">
        <v>534</v>
      </c>
      <c r="I28" s="145">
        <v>530</v>
      </c>
      <c r="J28" s="112">
        <f>(G28+H28+I28)/3</f>
        <v>591.33333333333337</v>
      </c>
      <c r="K28" s="144"/>
      <c r="L28" s="36">
        <f>(G28+H28+I28)/3</f>
        <v>591.33333333333337</v>
      </c>
      <c r="M28" s="487">
        <v>570</v>
      </c>
      <c r="N28" s="378"/>
      <c r="O28" s="146">
        <f>(N28/L28)-100%</f>
        <v>-1</v>
      </c>
      <c r="P28" s="147">
        <f>(N28/M28)-100%</f>
        <v>-1</v>
      </c>
    </row>
    <row r="29" spans="1:16" ht="12" customHeight="1" x14ac:dyDescent="0.2">
      <c r="A29" s="796" t="s">
        <v>333</v>
      </c>
      <c r="B29" s="797"/>
      <c r="C29" s="797"/>
      <c r="D29" s="797"/>
      <c r="E29" s="797"/>
      <c r="F29" s="797"/>
      <c r="G29" s="112"/>
      <c r="H29" s="112"/>
      <c r="I29" s="224"/>
      <c r="J29" s="112"/>
      <c r="K29" s="144"/>
      <c r="L29" s="60"/>
      <c r="M29" s="488"/>
      <c r="N29" s="377"/>
      <c r="O29" s="226"/>
      <c r="P29" s="227"/>
    </row>
    <row r="30" spans="1:16" hidden="1" x14ac:dyDescent="0.2">
      <c r="A30" s="536"/>
      <c r="B30" s="537"/>
      <c r="C30" s="537"/>
      <c r="D30" s="537"/>
      <c r="E30" s="537"/>
      <c r="F30" s="537"/>
      <c r="G30" s="537"/>
      <c r="H30" s="537"/>
      <c r="I30" s="537"/>
      <c r="J30" s="537"/>
      <c r="K30" s="537"/>
      <c r="L30" s="965"/>
      <c r="M30" s="537"/>
      <c r="N30" s="537"/>
      <c r="O30" s="965"/>
      <c r="P30" s="966"/>
    </row>
    <row r="31" spans="1:16" ht="12" customHeight="1" x14ac:dyDescent="0.2">
      <c r="A31" s="796" t="s">
        <v>343</v>
      </c>
      <c r="B31" s="797"/>
      <c r="C31" s="797"/>
      <c r="D31" s="797"/>
      <c r="E31" s="797"/>
      <c r="F31" s="797"/>
      <c r="G31" s="112">
        <v>319.5</v>
      </c>
      <c r="H31" s="112">
        <v>181.60000000000002</v>
      </c>
      <c r="I31" s="224">
        <v>315</v>
      </c>
      <c r="J31" s="112"/>
      <c r="K31" s="144"/>
      <c r="L31" s="60">
        <f>(G31+H31+I31)/3</f>
        <v>272.03333333333336</v>
      </c>
      <c r="M31" s="488">
        <v>300</v>
      </c>
      <c r="N31" s="377"/>
      <c r="O31" s="226">
        <f>(N31/L31)-100%</f>
        <v>-1</v>
      </c>
      <c r="P31" s="227">
        <f>(N31/M31)-100%</f>
        <v>-1</v>
      </c>
    </row>
    <row r="32" spans="1:16" x14ac:dyDescent="0.2">
      <c r="A32" s="812" t="s">
        <v>275</v>
      </c>
      <c r="B32" s="800"/>
      <c r="C32" s="800"/>
      <c r="D32" s="800"/>
      <c r="E32" s="800"/>
      <c r="F32" s="800"/>
      <c r="G32" s="804"/>
      <c r="H32" s="804"/>
      <c r="I32" s="804"/>
      <c r="J32" s="804"/>
      <c r="K32" s="804"/>
      <c r="L32" s="804"/>
      <c r="M32" s="804"/>
      <c r="N32" s="804"/>
      <c r="O32" s="804"/>
      <c r="P32" s="805"/>
    </row>
    <row r="33" spans="1:16" ht="25.5" customHeight="1" x14ac:dyDescent="0.2">
      <c r="A33" s="842" t="s">
        <v>334</v>
      </c>
      <c r="B33" s="843"/>
      <c r="C33" s="843"/>
      <c r="D33" s="843"/>
      <c r="E33" s="843"/>
      <c r="F33" s="843"/>
      <c r="G33" s="191">
        <v>200</v>
      </c>
      <c r="H33" s="191">
        <v>200</v>
      </c>
      <c r="I33" s="191">
        <v>190</v>
      </c>
      <c r="J33" s="191">
        <f>(G33+H33+I33)/3</f>
        <v>196.66666666666666</v>
      </c>
      <c r="K33" s="246"/>
      <c r="L33" s="35">
        <f>(G33+H33+I33)/3</f>
        <v>196.66666666666666</v>
      </c>
      <c r="M33" s="496">
        <v>200</v>
      </c>
      <c r="N33" s="445"/>
      <c r="O33" s="142">
        <f>(N33/L33)-100%</f>
        <v>-1</v>
      </c>
      <c r="P33" s="143">
        <f>(N33/M33)-100%</f>
        <v>-1</v>
      </c>
    </row>
    <row r="34" spans="1:16" x14ac:dyDescent="0.2">
      <c r="A34" s="812" t="s">
        <v>276</v>
      </c>
      <c r="B34" s="800"/>
      <c r="C34" s="800"/>
      <c r="D34" s="800"/>
      <c r="E34" s="800"/>
      <c r="F34" s="800"/>
      <c r="G34" s="800"/>
      <c r="H34" s="800"/>
      <c r="I34" s="800"/>
      <c r="J34" s="800"/>
      <c r="K34" s="800"/>
      <c r="L34" s="800"/>
      <c r="M34" s="800"/>
      <c r="N34" s="800"/>
      <c r="O34" s="800"/>
      <c r="P34" s="801"/>
    </row>
    <row r="35" spans="1:16" x14ac:dyDescent="0.2">
      <c r="A35" s="796" t="s">
        <v>408</v>
      </c>
      <c r="B35" s="797"/>
      <c r="C35" s="797"/>
      <c r="D35" s="797"/>
      <c r="E35" s="797"/>
      <c r="F35" s="797"/>
      <c r="G35" s="120">
        <v>15897.4</v>
      </c>
      <c r="H35" s="120">
        <v>15829.064</v>
      </c>
      <c r="I35" s="120">
        <f>G47</f>
        <v>12740.144</v>
      </c>
      <c r="J35" s="84">
        <f>(G35+H35+I35)/3</f>
        <v>14822.202666666666</v>
      </c>
      <c r="K35" s="273"/>
      <c r="L35" s="61">
        <f>(G35+H35+I35)/3</f>
        <v>14822.202666666666</v>
      </c>
      <c r="M35" s="503">
        <f>I35</f>
        <v>12740.144</v>
      </c>
      <c r="N35" s="415"/>
      <c r="O35" s="142">
        <f>(N35/L35)-100%</f>
        <v>-1</v>
      </c>
      <c r="P35" s="143">
        <f>(N35/M35)-100%</f>
        <v>-1</v>
      </c>
    </row>
    <row r="36" spans="1:16" hidden="1" x14ac:dyDescent="0.2">
      <c r="A36" s="812" t="s">
        <v>277</v>
      </c>
      <c r="B36" s="800"/>
      <c r="C36" s="800"/>
      <c r="D36" s="800"/>
      <c r="E36" s="800"/>
      <c r="F36" s="800"/>
      <c r="G36" s="800"/>
      <c r="H36" s="800"/>
      <c r="I36" s="800"/>
      <c r="J36" s="800"/>
      <c r="K36" s="800"/>
      <c r="L36" s="800"/>
      <c r="M36" s="800"/>
      <c r="N36" s="800"/>
      <c r="O36" s="800"/>
      <c r="P36" s="801"/>
    </row>
    <row r="37" spans="1:16" hidden="1" x14ac:dyDescent="0.2">
      <c r="A37" s="842" t="s">
        <v>217</v>
      </c>
      <c r="B37" s="843"/>
      <c r="C37" s="843"/>
      <c r="D37" s="843"/>
      <c r="E37" s="843"/>
      <c r="F37" s="843"/>
      <c r="G37" s="231"/>
      <c r="H37" s="231"/>
      <c r="I37" s="231"/>
      <c r="J37" s="231">
        <f>(G37+H37+I37)/3</f>
        <v>0</v>
      </c>
      <c r="K37" s="232"/>
      <c r="L37" s="76">
        <f>(G37+H37+I37)/3</f>
        <v>0</v>
      </c>
      <c r="M37" s="318"/>
      <c r="N37" s="319"/>
      <c r="O37" s="142" t="e">
        <f>(N37/L37)-100%</f>
        <v>#DIV/0!</v>
      </c>
      <c r="P37" s="143" t="e">
        <f>(N37/M37)-100%</f>
        <v>#DIV/0!</v>
      </c>
    </row>
    <row r="38" spans="1:16" hidden="1" x14ac:dyDescent="0.2">
      <c r="A38" s="796" t="s">
        <v>249</v>
      </c>
      <c r="B38" s="797"/>
      <c r="C38" s="797"/>
      <c r="D38" s="797"/>
      <c r="E38" s="797"/>
      <c r="F38" s="797"/>
      <c r="G38" s="220"/>
      <c r="H38" s="220"/>
      <c r="I38" s="220"/>
      <c r="J38" s="220">
        <f>(G38+H38+I38)/3</f>
        <v>0</v>
      </c>
      <c r="K38" s="274"/>
      <c r="L38" s="70">
        <f>(G38+H38+I38)/3</f>
        <v>0</v>
      </c>
      <c r="M38" s="320"/>
      <c r="N38" s="321"/>
      <c r="O38" s="146" t="e">
        <f>(N38/L38)-100%</f>
        <v>#DIV/0!</v>
      </c>
      <c r="P38" s="147" t="e">
        <f>(N38/M38)-100%</f>
        <v>#DIV/0!</v>
      </c>
    </row>
    <row r="39" spans="1:16" ht="13.5" thickBot="1" x14ac:dyDescent="0.25">
      <c r="A39" s="975"/>
      <c r="B39" s="965"/>
      <c r="C39" s="965"/>
      <c r="D39" s="965"/>
      <c r="E39" s="965"/>
      <c r="F39" s="965"/>
      <c r="G39" s="965"/>
      <c r="H39" s="965"/>
      <c r="I39" s="965"/>
      <c r="J39" s="965"/>
      <c r="K39" s="965"/>
      <c r="L39" s="965"/>
      <c r="M39" s="965"/>
      <c r="N39" s="965"/>
      <c r="O39" s="965"/>
      <c r="P39" s="966"/>
    </row>
    <row r="40" spans="1:16" x14ac:dyDescent="0.2">
      <c r="A40" s="939" t="s">
        <v>371</v>
      </c>
      <c r="B40" s="940"/>
      <c r="C40" s="940"/>
      <c r="D40" s="940"/>
      <c r="E40" s="940"/>
      <c r="F40" s="940"/>
      <c r="G40" s="941"/>
      <c r="H40" s="942"/>
      <c r="I40" s="942"/>
      <c r="J40" s="942"/>
      <c r="K40" s="942"/>
      <c r="L40" s="942"/>
      <c r="M40" s="942"/>
      <c r="N40" s="942"/>
      <c r="O40" s="942"/>
      <c r="P40" s="943"/>
    </row>
    <row r="41" spans="1:16" s="435" customFormat="1" x14ac:dyDescent="0.2">
      <c r="A41" s="944" t="s">
        <v>79</v>
      </c>
      <c r="B41" s="945"/>
      <c r="C41" s="946"/>
      <c r="D41" s="418" t="s">
        <v>280</v>
      </c>
      <c r="E41" s="432" t="s">
        <v>316</v>
      </c>
      <c r="F41" s="437" t="s">
        <v>424</v>
      </c>
      <c r="G41" s="433" t="s">
        <v>453</v>
      </c>
      <c r="H41" s="432" t="s">
        <v>470</v>
      </c>
      <c r="I41" s="970" t="s">
        <v>315</v>
      </c>
      <c r="J41" s="945"/>
      <c r="K41" s="945"/>
      <c r="L41" s="946"/>
      <c r="M41" s="970" t="s">
        <v>317</v>
      </c>
      <c r="N41" s="945"/>
      <c r="O41" s="945"/>
      <c r="P41" s="971"/>
    </row>
    <row r="42" spans="1:16" x14ac:dyDescent="0.2">
      <c r="A42" s="523" t="s">
        <v>323</v>
      </c>
      <c r="B42" s="519"/>
      <c r="C42" s="926"/>
      <c r="D42" s="400" t="s">
        <v>324</v>
      </c>
      <c r="E42" s="401">
        <v>15897.4</v>
      </c>
      <c r="F42" s="401">
        <v>12740.144</v>
      </c>
      <c r="G42" s="401">
        <v>12740.144</v>
      </c>
      <c r="H42" s="379"/>
      <c r="I42" s="927" t="s">
        <v>341</v>
      </c>
      <c r="J42" s="928"/>
      <c r="K42" s="928"/>
      <c r="L42" s="1001"/>
      <c r="M42" s="927"/>
      <c r="N42" s="928"/>
      <c r="O42" s="928"/>
      <c r="P42" s="929"/>
    </row>
    <row r="43" spans="1:16" ht="27.75" customHeight="1" x14ac:dyDescent="0.2">
      <c r="A43" s="925" t="s">
        <v>337</v>
      </c>
      <c r="B43" s="519"/>
      <c r="C43" s="926"/>
      <c r="D43" s="400" t="s">
        <v>338</v>
      </c>
      <c r="E43" s="401">
        <v>0</v>
      </c>
      <c r="F43" s="401">
        <v>3088.9199999999996</v>
      </c>
      <c r="G43" s="401"/>
      <c r="H43" s="379"/>
      <c r="I43" s="998"/>
      <c r="J43" s="999"/>
      <c r="K43" s="999"/>
      <c r="L43" s="1000"/>
      <c r="M43" s="1005" t="s">
        <v>454</v>
      </c>
      <c r="N43" s="1006"/>
      <c r="O43" s="1006"/>
      <c r="P43" s="1007"/>
    </row>
    <row r="44" spans="1:16" ht="26.25" customHeight="1" x14ac:dyDescent="0.2">
      <c r="A44" s="925" t="s">
        <v>336</v>
      </c>
      <c r="B44" s="519"/>
      <c r="C44" s="926"/>
      <c r="D44" s="400" t="s">
        <v>327</v>
      </c>
      <c r="E44" s="401">
        <v>0</v>
      </c>
      <c r="F44" s="401">
        <v>0</v>
      </c>
      <c r="G44" s="401"/>
      <c r="H44" s="379"/>
      <c r="I44" s="998"/>
      <c r="J44" s="999"/>
      <c r="K44" s="999"/>
      <c r="L44" s="1000"/>
      <c r="M44" s="1005" t="s">
        <v>454</v>
      </c>
      <c r="N44" s="1006"/>
      <c r="O44" s="1006"/>
      <c r="P44" s="1007"/>
    </row>
    <row r="45" spans="1:16" ht="24.75" customHeight="1" x14ac:dyDescent="0.2">
      <c r="A45" s="925" t="s">
        <v>335</v>
      </c>
      <c r="B45" s="519"/>
      <c r="C45" s="926"/>
      <c r="D45" s="400" t="s">
        <v>327</v>
      </c>
      <c r="E45" s="401">
        <v>0</v>
      </c>
      <c r="F45" s="401">
        <v>0</v>
      </c>
      <c r="G45" s="401"/>
      <c r="H45" s="379"/>
      <c r="I45" s="998"/>
      <c r="J45" s="999"/>
      <c r="K45" s="999"/>
      <c r="L45" s="1000"/>
      <c r="M45" s="1005" t="s">
        <v>454</v>
      </c>
      <c r="N45" s="1006"/>
      <c r="O45" s="1006"/>
      <c r="P45" s="1007"/>
    </row>
    <row r="46" spans="1:16" ht="39.75" customHeight="1" x14ac:dyDescent="0.2">
      <c r="A46" s="925" t="s">
        <v>429</v>
      </c>
      <c r="B46" s="519"/>
      <c r="C46" s="926"/>
      <c r="D46" s="400" t="s">
        <v>329</v>
      </c>
      <c r="E46" s="401">
        <v>0</v>
      </c>
      <c r="F46" s="401">
        <v>0</v>
      </c>
      <c r="G46" s="401"/>
      <c r="H46" s="379"/>
      <c r="I46" s="998"/>
      <c r="J46" s="999"/>
      <c r="K46" s="999"/>
      <c r="L46" s="1000"/>
      <c r="M46" s="1005" t="s">
        <v>454</v>
      </c>
      <c r="N46" s="1006"/>
      <c r="O46" s="1006"/>
      <c r="P46" s="1007"/>
    </row>
    <row r="47" spans="1:16" ht="25.5" customHeight="1" thickBot="1" x14ac:dyDescent="0.25">
      <c r="A47" s="935" t="s">
        <v>409</v>
      </c>
      <c r="B47" s="515"/>
      <c r="C47" s="936"/>
      <c r="D47" s="408"/>
      <c r="E47" s="409">
        <v>15897.4</v>
      </c>
      <c r="F47" s="409">
        <v>15829.064</v>
      </c>
      <c r="G47" s="409">
        <v>12740.144</v>
      </c>
      <c r="H47" s="443"/>
      <c r="I47" s="1002"/>
      <c r="J47" s="1003"/>
      <c r="K47" s="1003"/>
      <c r="L47" s="1004"/>
      <c r="M47" s="1008"/>
      <c r="N47" s="1008"/>
      <c r="O47" s="1008"/>
      <c r="P47" s="1009"/>
    </row>
    <row r="48" spans="1:16" ht="15" thickBot="1" x14ac:dyDescent="0.25">
      <c r="A48" s="247"/>
      <c r="B48" s="248"/>
      <c r="C48" s="248"/>
      <c r="D48" s="248"/>
      <c r="E48" s="248"/>
      <c r="F48" s="248"/>
      <c r="G48" s="248"/>
      <c r="H48" s="248"/>
      <c r="I48" s="248"/>
      <c r="J48" s="248"/>
      <c r="K48" s="248"/>
      <c r="L48" s="248"/>
      <c r="M48" s="248"/>
      <c r="N48" s="248"/>
      <c r="O48" s="249"/>
      <c r="P48" s="250"/>
    </row>
    <row r="49" spans="1:16" ht="12.75" customHeight="1" x14ac:dyDescent="0.2">
      <c r="A49" s="914" t="s">
        <v>231</v>
      </c>
      <c r="B49" s="915"/>
      <c r="C49" s="915"/>
      <c r="D49" s="915"/>
      <c r="E49" s="915"/>
      <c r="F49" s="915"/>
      <c r="G49" s="915"/>
      <c r="H49" s="915"/>
      <c r="I49" s="915"/>
      <c r="J49" s="915"/>
      <c r="K49" s="916"/>
      <c r="L49" s="863" t="s">
        <v>81</v>
      </c>
      <c r="M49" s="863" t="s">
        <v>80</v>
      </c>
      <c r="N49" s="886" t="s">
        <v>235</v>
      </c>
      <c r="O49" s="884" t="s">
        <v>228</v>
      </c>
      <c r="P49" s="909" t="s">
        <v>227</v>
      </c>
    </row>
    <row r="50" spans="1:16" ht="16.5" customHeight="1" thickBot="1" x14ac:dyDescent="0.25">
      <c r="A50" s="917"/>
      <c r="B50" s="918"/>
      <c r="C50" s="918"/>
      <c r="D50" s="918"/>
      <c r="E50" s="918"/>
      <c r="F50" s="918"/>
      <c r="G50" s="918"/>
      <c r="H50" s="918"/>
      <c r="I50" s="918"/>
      <c r="J50" s="918"/>
      <c r="K50" s="919"/>
      <c r="L50" s="508"/>
      <c r="M50" s="508"/>
      <c r="N50" s="887"/>
      <c r="O50" s="885"/>
      <c r="P50" s="910"/>
    </row>
    <row r="51" spans="1:16" ht="16.5" customHeight="1" thickTop="1" thickBot="1" x14ac:dyDescent="0.25">
      <c r="A51" s="853" t="s">
        <v>221</v>
      </c>
      <c r="B51" s="854"/>
      <c r="C51" s="854"/>
      <c r="D51" s="854"/>
      <c r="E51" s="854"/>
      <c r="F51" s="854"/>
      <c r="G51" s="854"/>
      <c r="H51" s="854"/>
      <c r="I51" s="854"/>
      <c r="J51" s="854"/>
      <c r="K51" s="855"/>
      <c r="L51" s="20"/>
      <c r="M51" s="20"/>
      <c r="N51" s="21"/>
      <c r="O51" s="20"/>
      <c r="P51" s="165"/>
    </row>
    <row r="52" spans="1:16" ht="23.25" customHeight="1" thickTop="1" x14ac:dyDescent="0.2">
      <c r="A52" s="985" t="s">
        <v>431</v>
      </c>
      <c r="B52" s="847"/>
      <c r="C52" s="847"/>
      <c r="D52" s="847"/>
      <c r="E52" s="847"/>
      <c r="F52" s="847"/>
      <c r="G52" s="847"/>
      <c r="H52" s="847"/>
      <c r="I52" s="847"/>
      <c r="J52" s="847"/>
      <c r="K52" s="848"/>
      <c r="L52" s="17">
        <f>L25/1872</f>
        <v>0.5</v>
      </c>
      <c r="M52" s="167">
        <f>M25/(36*52)</f>
        <v>0.48717948717948717</v>
      </c>
      <c r="N52" s="171">
        <f>N25/1872</f>
        <v>0</v>
      </c>
      <c r="O52" s="18">
        <f>N52-M52</f>
        <v>-0.48717948717948717</v>
      </c>
      <c r="P52" s="169" t="str">
        <f>IF(N52&gt;=M52,"OK","NOOK")</f>
        <v>NOOK</v>
      </c>
    </row>
    <row r="53" spans="1:16" ht="24.75" customHeight="1" x14ac:dyDescent="0.2">
      <c r="A53" s="862" t="s">
        <v>261</v>
      </c>
      <c r="B53" s="845"/>
      <c r="C53" s="845"/>
      <c r="D53" s="845"/>
      <c r="E53" s="845"/>
      <c r="F53" s="845"/>
      <c r="G53" s="845"/>
      <c r="H53" s="845"/>
      <c r="I53" s="845"/>
      <c r="L53" s="18">
        <f>L26/L24</f>
        <v>6.5992080950285964E-4</v>
      </c>
      <c r="M53" s="170">
        <f>M26/M24</f>
        <v>6.6225165562913907E-4</v>
      </c>
      <c r="N53" s="171" t="e">
        <f>N26/N24</f>
        <v>#DIV/0!</v>
      </c>
      <c r="O53" s="18" t="e">
        <f>N53-M53</f>
        <v>#DIV/0!</v>
      </c>
      <c r="P53" s="169" t="s">
        <v>436</v>
      </c>
    </row>
    <row r="54" spans="1:16" ht="24.75" customHeight="1" x14ac:dyDescent="0.2">
      <c r="A54" s="862" t="s">
        <v>182</v>
      </c>
      <c r="B54" s="845"/>
      <c r="C54" s="845"/>
      <c r="D54" s="845"/>
      <c r="E54" s="845"/>
      <c r="F54" s="845"/>
      <c r="G54" s="845"/>
      <c r="H54" s="845"/>
      <c r="I54" s="845"/>
      <c r="J54" s="109"/>
      <c r="K54" s="109"/>
      <c r="L54" s="18">
        <f>L27/L24</f>
        <v>0.80862296524417066</v>
      </c>
      <c r="M54" s="170">
        <f>M27/M24</f>
        <v>0.86092715231788075</v>
      </c>
      <c r="N54" s="171" t="e">
        <f>N27/N24</f>
        <v>#DIV/0!</v>
      </c>
      <c r="O54" s="18" t="e">
        <f>N54-M54</f>
        <v>#DIV/0!</v>
      </c>
      <c r="P54" s="169" t="s">
        <v>436</v>
      </c>
    </row>
    <row r="55" spans="1:16" ht="13.5" thickBot="1" x14ac:dyDescent="0.25">
      <c r="A55" s="862"/>
      <c r="B55" s="845"/>
      <c r="C55" s="845"/>
      <c r="D55" s="845"/>
      <c r="E55" s="845"/>
      <c r="F55" s="845"/>
      <c r="G55" s="845"/>
      <c r="H55" s="845"/>
      <c r="I55" s="845"/>
      <c r="J55" s="845"/>
      <c r="K55" s="845"/>
      <c r="L55" s="18"/>
      <c r="M55" s="174"/>
      <c r="N55" s="171"/>
      <c r="O55" s="18">
        <f>N55-M55</f>
        <v>0</v>
      </c>
      <c r="P55" s="169"/>
    </row>
    <row r="56" spans="1:16" ht="15" customHeight="1" thickTop="1" thickBot="1" x14ac:dyDescent="0.25">
      <c r="A56" s="853" t="s">
        <v>222</v>
      </c>
      <c r="B56" s="854"/>
      <c r="C56" s="854"/>
      <c r="D56" s="854"/>
      <c r="E56" s="854"/>
      <c r="F56" s="854"/>
      <c r="G56" s="854"/>
      <c r="H56" s="854"/>
      <c r="I56" s="854"/>
      <c r="J56" s="854"/>
      <c r="K56" s="855"/>
      <c r="L56" s="11"/>
      <c r="M56" s="12"/>
      <c r="N56" s="10"/>
      <c r="O56" s="18"/>
      <c r="P56" s="23"/>
    </row>
    <row r="57" spans="1:16" ht="24.75" customHeight="1" thickTop="1" x14ac:dyDescent="0.2">
      <c r="A57" s="856" t="s">
        <v>332</v>
      </c>
      <c r="B57" s="857"/>
      <c r="C57" s="857"/>
      <c r="D57" s="857"/>
      <c r="E57" s="857"/>
      <c r="F57" s="857"/>
      <c r="G57" s="857"/>
      <c r="H57" s="857"/>
      <c r="I57" s="857"/>
      <c r="J57" s="857"/>
      <c r="K57" s="858"/>
      <c r="L57" s="24">
        <f>L27/L33</f>
        <v>6.2305084745762711</v>
      </c>
      <c r="M57" s="287">
        <f>M27/M33</f>
        <v>6.5</v>
      </c>
      <c r="N57" s="267" t="e">
        <f>N27/N33</f>
        <v>#DIV/0!</v>
      </c>
      <c r="O57" s="18" t="e">
        <f>N57-M57</f>
        <v>#DIV/0!</v>
      </c>
      <c r="P57" s="169" t="s">
        <v>436</v>
      </c>
    </row>
    <row r="58" spans="1:16" ht="24.75" customHeight="1" x14ac:dyDescent="0.2">
      <c r="A58" s="961" t="s">
        <v>342</v>
      </c>
      <c r="B58" s="845"/>
      <c r="C58" s="845"/>
      <c r="D58" s="845"/>
      <c r="E58" s="845"/>
      <c r="F58" s="845"/>
      <c r="G58" s="845"/>
      <c r="H58" s="845"/>
      <c r="I58" s="845"/>
      <c r="J58" s="110"/>
      <c r="K58" s="111"/>
      <c r="L58" s="85">
        <f>(L27-L28)/L33</f>
        <v>3.2237288135593216</v>
      </c>
      <c r="M58" s="287">
        <f>(M27-M28)/M33</f>
        <v>3.65</v>
      </c>
      <c r="N58" s="267" t="e">
        <f>(N27-N28)/N33</f>
        <v>#DIV/0!</v>
      </c>
      <c r="O58" s="313" t="e">
        <f>N58-M58</f>
        <v>#DIV/0!</v>
      </c>
      <c r="P58" s="169" t="e">
        <f>IF(N58&gt;=M58,"OK","NOOK")</f>
        <v>#DIV/0!</v>
      </c>
    </row>
    <row r="59" spans="1:16" ht="13.5" thickBot="1" x14ac:dyDescent="0.25">
      <c r="A59" s="859"/>
      <c r="B59" s="860"/>
      <c r="C59" s="860"/>
      <c r="D59" s="860"/>
      <c r="E59" s="860"/>
      <c r="F59" s="860"/>
      <c r="G59" s="860"/>
      <c r="H59" s="860"/>
      <c r="I59" s="860"/>
      <c r="J59" s="860"/>
      <c r="K59" s="861"/>
      <c r="L59" s="26"/>
      <c r="M59" s="235"/>
      <c r="N59" s="236"/>
      <c r="O59" s="19"/>
      <c r="P59" s="237"/>
    </row>
    <row r="60" spans="1:16" ht="15" customHeight="1" thickTop="1" thickBot="1" x14ac:dyDescent="0.25">
      <c r="A60" s="853" t="s">
        <v>223</v>
      </c>
      <c r="B60" s="854"/>
      <c r="C60" s="854"/>
      <c r="D60" s="854"/>
      <c r="E60" s="854"/>
      <c r="F60" s="854"/>
      <c r="G60" s="854"/>
      <c r="H60" s="854"/>
      <c r="I60" s="854"/>
      <c r="J60" s="854"/>
      <c r="K60" s="855"/>
      <c r="L60" s="13"/>
      <c r="M60" s="14"/>
      <c r="N60" s="16"/>
      <c r="O60" s="9"/>
      <c r="P60" s="22"/>
    </row>
    <row r="61" spans="1:16" ht="23.25" customHeight="1" thickTop="1" x14ac:dyDescent="0.2">
      <c r="A61" s="849" t="s">
        <v>187</v>
      </c>
      <c r="B61" s="850"/>
      <c r="C61" s="850"/>
      <c r="D61" s="850"/>
      <c r="E61" s="850"/>
      <c r="F61" s="850"/>
      <c r="G61" s="850"/>
      <c r="H61" s="850"/>
      <c r="I61" s="850"/>
      <c r="J61" s="851"/>
      <c r="K61" s="852"/>
      <c r="L61" s="49">
        <f>L35/L24</f>
        <v>9.7814799824021126</v>
      </c>
      <c r="M61" s="275">
        <f>M35/M24</f>
        <v>8.4371814569536419</v>
      </c>
      <c r="N61" s="258" t="e">
        <f>N35/N24</f>
        <v>#DIV/0!</v>
      </c>
      <c r="O61" s="49" t="e">
        <f>N61-M61</f>
        <v>#DIV/0!</v>
      </c>
      <c r="P61" s="238" t="e">
        <f>IF(N61&lt;=M61,"OK","NOOK")</f>
        <v>#DIV/0!</v>
      </c>
    </row>
    <row r="62" spans="1:16" x14ac:dyDescent="0.2">
      <c r="A62" s="844"/>
      <c r="B62" s="845"/>
      <c r="C62" s="845"/>
      <c r="D62" s="845"/>
      <c r="E62" s="845"/>
      <c r="F62" s="845"/>
      <c r="G62" s="845"/>
      <c r="H62" s="845"/>
      <c r="I62" s="845"/>
      <c r="J62" s="173"/>
      <c r="K62" s="239"/>
      <c r="L62" s="63"/>
      <c r="M62" s="268"/>
      <c r="N62" s="276"/>
      <c r="O62" s="63"/>
      <c r="P62" s="183"/>
    </row>
    <row r="63" spans="1:16" ht="14.25" hidden="1" customHeight="1" thickTop="1" thickBot="1" x14ac:dyDescent="0.25">
      <c r="A63" s="853" t="s">
        <v>224</v>
      </c>
      <c r="B63" s="854"/>
      <c r="C63" s="854"/>
      <c r="D63" s="854"/>
      <c r="E63" s="854"/>
      <c r="F63" s="854"/>
      <c r="G63" s="854"/>
      <c r="H63" s="854"/>
      <c r="I63" s="854"/>
      <c r="J63" s="854"/>
      <c r="K63" s="854"/>
      <c r="L63" s="30"/>
      <c r="M63" s="31"/>
      <c r="N63" s="39"/>
      <c r="O63" s="33"/>
      <c r="P63" s="69"/>
    </row>
    <row r="64" spans="1:16" ht="24.75" hidden="1" customHeight="1" thickTop="1" x14ac:dyDescent="0.2">
      <c r="A64" s="905" t="s">
        <v>241</v>
      </c>
      <c r="B64" s="850"/>
      <c r="C64" s="850"/>
      <c r="D64" s="850"/>
      <c r="E64" s="850"/>
      <c r="F64" s="850"/>
      <c r="G64" s="850"/>
      <c r="H64" s="850"/>
      <c r="I64" s="850"/>
      <c r="J64" s="850"/>
      <c r="K64" s="906"/>
      <c r="L64" s="17">
        <f t="shared" ref="L64:N65" si="0">L37</f>
        <v>0</v>
      </c>
      <c r="M64" s="167">
        <f t="shared" si="0"/>
        <v>0</v>
      </c>
      <c r="N64" s="168">
        <f t="shared" si="0"/>
        <v>0</v>
      </c>
      <c r="O64" s="17">
        <f>N64-M64</f>
        <v>0</v>
      </c>
      <c r="P64" s="183" t="str">
        <f>IF(N64&gt;=M64,"OK","NOOK")</f>
        <v>OK</v>
      </c>
    </row>
    <row r="65" spans="1:16" ht="23.25" hidden="1" customHeight="1" x14ac:dyDescent="0.2">
      <c r="A65" s="856"/>
      <c r="B65" s="857"/>
      <c r="C65" s="857"/>
      <c r="D65" s="857"/>
      <c r="E65" s="857"/>
      <c r="F65" s="857"/>
      <c r="G65" s="857"/>
      <c r="H65" s="857"/>
      <c r="I65" s="857"/>
      <c r="J65" s="857"/>
      <c r="K65" s="858"/>
      <c r="L65" s="18">
        <f t="shared" si="0"/>
        <v>0</v>
      </c>
      <c r="M65" s="170">
        <f t="shared" si="0"/>
        <v>0</v>
      </c>
      <c r="N65" s="171">
        <f t="shared" si="0"/>
        <v>0</v>
      </c>
      <c r="O65" s="18">
        <f>N65-M65</f>
        <v>0</v>
      </c>
      <c r="P65" s="183" t="str">
        <f>IF(N65&gt;=M65,"OK","NOOK")</f>
        <v>OK</v>
      </c>
    </row>
    <row r="66" spans="1:16" hidden="1" x14ac:dyDescent="0.2">
      <c r="A66" s="961"/>
      <c r="B66" s="845"/>
      <c r="C66" s="845"/>
      <c r="D66" s="845"/>
      <c r="E66" s="845"/>
      <c r="F66" s="845"/>
      <c r="G66" s="845"/>
      <c r="H66" s="845"/>
      <c r="I66" s="845"/>
      <c r="J66" s="845"/>
      <c r="K66" s="962"/>
      <c r="L66" s="25"/>
      <c r="M66" s="174"/>
      <c r="N66" s="256"/>
      <c r="O66" s="27"/>
      <c r="P66" s="172"/>
    </row>
    <row r="67" spans="1:16" ht="13.5" thickBot="1" x14ac:dyDescent="0.25">
      <c r="A67" s="888" t="s">
        <v>278</v>
      </c>
      <c r="B67" s="889"/>
      <c r="C67" s="889"/>
      <c r="D67" s="889"/>
      <c r="E67" s="889"/>
      <c r="F67" s="889"/>
      <c r="G67" s="889"/>
      <c r="H67" s="889"/>
      <c r="I67" s="889"/>
      <c r="J67" s="889"/>
      <c r="K67" s="889"/>
      <c r="L67" s="889"/>
      <c r="M67" s="889"/>
      <c r="N67" s="889"/>
      <c r="O67" s="889"/>
      <c r="P67" s="890"/>
    </row>
    <row r="68" spans="1:16" x14ac:dyDescent="0.2">
      <c r="A68" s="891"/>
      <c r="B68" s="892"/>
      <c r="C68" s="892"/>
      <c r="D68" s="892"/>
      <c r="E68" s="892"/>
      <c r="F68" s="892"/>
      <c r="G68" s="892"/>
      <c r="H68" s="892"/>
      <c r="I68" s="892"/>
      <c r="J68" s="892"/>
      <c r="K68" s="892"/>
      <c r="L68" s="892"/>
      <c r="M68" s="892"/>
      <c r="N68" s="892"/>
      <c r="O68" s="892"/>
      <c r="P68" s="893"/>
    </row>
    <row r="69" spans="1:16" ht="13.5" thickBot="1" x14ac:dyDescent="0.25">
      <c r="A69" s="894"/>
      <c r="B69" s="895"/>
      <c r="C69" s="895"/>
      <c r="D69" s="895"/>
      <c r="E69" s="895"/>
      <c r="F69" s="895"/>
      <c r="G69" s="895"/>
      <c r="H69" s="895"/>
      <c r="I69" s="895"/>
      <c r="J69" s="895"/>
      <c r="K69" s="895"/>
      <c r="L69" s="895"/>
      <c r="M69" s="895"/>
      <c r="N69" s="895"/>
      <c r="O69" s="895"/>
      <c r="P69" s="896"/>
    </row>
    <row r="70" spans="1:16" ht="21" hidden="1" customHeight="1" x14ac:dyDescent="0.2">
      <c r="A70" s="188"/>
      <c r="B70" s="189"/>
      <c r="C70" s="189"/>
      <c r="D70" s="189"/>
      <c r="E70" s="189"/>
      <c r="F70" s="189"/>
      <c r="G70" s="189"/>
      <c r="H70" s="189"/>
      <c r="I70" s="189"/>
      <c r="J70" s="189"/>
      <c r="K70" s="189"/>
      <c r="L70" s="189"/>
      <c r="M70" s="189"/>
      <c r="N70" s="189"/>
      <c r="O70" s="189"/>
      <c r="P70" s="190"/>
    </row>
  </sheetData>
  <mergeCells count="83">
    <mergeCell ref="I47:L47"/>
    <mergeCell ref="M46:P46"/>
    <mergeCell ref="M47:P47"/>
    <mergeCell ref="M41:P41"/>
    <mergeCell ref="M42:P42"/>
    <mergeCell ref="M45:P45"/>
    <mergeCell ref="M43:P43"/>
    <mergeCell ref="M44:P44"/>
    <mergeCell ref="I45:L45"/>
    <mergeCell ref="I46:L46"/>
    <mergeCell ref="A35:F35"/>
    <mergeCell ref="A44:C44"/>
    <mergeCell ref="A43:C43"/>
    <mergeCell ref="I43:L43"/>
    <mergeCell ref="I44:L44"/>
    <mergeCell ref="A41:C41"/>
    <mergeCell ref="A42:C42"/>
    <mergeCell ref="I41:L41"/>
    <mergeCell ref="I42:L42"/>
    <mergeCell ref="A36:F36"/>
    <mergeCell ref="G36:P36"/>
    <mergeCell ref="A38:F38"/>
    <mergeCell ref="A68:P69"/>
    <mergeCell ref="A60:K60"/>
    <mergeCell ref="A52:K52"/>
    <mergeCell ref="A67:P67"/>
    <mergeCell ref="A63:K63"/>
    <mergeCell ref="A56:K56"/>
    <mergeCell ref="A55:K55"/>
    <mergeCell ref="A62:I62"/>
    <mergeCell ref="A66:K66"/>
    <mergeCell ref="A65:K65"/>
    <mergeCell ref="A51:K51"/>
    <mergeCell ref="A64:K64"/>
    <mergeCell ref="A57:K57"/>
    <mergeCell ref="A59:K59"/>
    <mergeCell ref="A61:K61"/>
    <mergeCell ref="A54:I54"/>
    <mergeCell ref="A58:I58"/>
    <mergeCell ref="A53:I53"/>
    <mergeCell ref="A1:N1"/>
    <mergeCell ref="G23:P23"/>
    <mergeCell ref="A22:F22"/>
    <mergeCell ref="A23:F23"/>
    <mergeCell ref="A2:P2"/>
    <mergeCell ref="A8:P8"/>
    <mergeCell ref="A9:P10"/>
    <mergeCell ref="E4:J4"/>
    <mergeCell ref="A12:P16"/>
    <mergeCell ref="A11:P11"/>
    <mergeCell ref="E5:J5"/>
    <mergeCell ref="E6:J6"/>
    <mergeCell ref="N49:N50"/>
    <mergeCell ref="G34:P34"/>
    <mergeCell ref="A32:F32"/>
    <mergeCell ref="A37:F37"/>
    <mergeCell ref="L49:L50"/>
    <mergeCell ref="A49:K50"/>
    <mergeCell ref="M49:M50"/>
    <mergeCell ref="O49:O50"/>
    <mergeCell ref="P49:P50"/>
    <mergeCell ref="G32:P32"/>
    <mergeCell ref="A34:F34"/>
    <mergeCell ref="A39:P39"/>
    <mergeCell ref="A40:P40"/>
    <mergeCell ref="A47:C47"/>
    <mergeCell ref="A46:C46"/>
    <mergeCell ref="A45:C45"/>
    <mergeCell ref="A31:F31"/>
    <mergeCell ref="A33:F33"/>
    <mergeCell ref="A29:F29"/>
    <mergeCell ref="A17:P17"/>
    <mergeCell ref="A18:P18"/>
    <mergeCell ref="A30:F30"/>
    <mergeCell ref="A19:P19"/>
    <mergeCell ref="A20:P20"/>
    <mergeCell ref="A24:F24"/>
    <mergeCell ref="A27:F27"/>
    <mergeCell ref="A21:P21"/>
    <mergeCell ref="A25:F25"/>
    <mergeCell ref="G30:P30"/>
    <mergeCell ref="A26:F26"/>
    <mergeCell ref="A28:F28"/>
  </mergeCells>
  <phoneticPr fontId="2" type="noConversion"/>
  <pageMargins left="0.39370078740157483" right="0.39370078740157483" top="0.19685039370078741" bottom="0.19685039370078741" header="0.15748031496062992" footer="0.19685039370078741"/>
  <pageSetup paperSize="9" scale="60" orientation="portrait" r:id="rId1"/>
  <headerFooter alignWithMargins="0">
    <oddFooter>&amp;L&amp;"Tahoma,Corsivo"&amp;8Elenco Processi&amp;R&amp;P</oddFooter>
  </headerFooter>
  <rowBreaks count="1" manualBreakCount="1">
    <brk id="69" max="16383" man="1"/>
  </rowBreaks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oglio12">
    <tabColor rgb="FF00B050"/>
  </sheetPr>
  <dimension ref="A1:S73"/>
  <sheetViews>
    <sheetView view="pageBreakPreview" topLeftCell="A55" zoomScaleNormal="100" zoomScaleSheetLayoutView="100" workbookViewId="0">
      <selection activeCell="M65" sqref="M65"/>
    </sheetView>
  </sheetViews>
  <sheetFormatPr defaultRowHeight="12.75" x14ac:dyDescent="0.2"/>
  <cols>
    <col min="1" max="3" width="9.140625" style="8"/>
    <col min="4" max="4" width="10.5703125" style="8" bestFit="1" customWidth="1"/>
    <col min="5" max="5" width="11.5703125" style="8" customWidth="1"/>
    <col min="6" max="6" width="11.7109375" style="8" customWidth="1"/>
    <col min="7" max="7" width="11.5703125" style="8" customWidth="1"/>
    <col min="8" max="8" width="11.7109375" style="8" customWidth="1"/>
    <col min="9" max="9" width="11.85546875" style="8" bestFit="1" customWidth="1"/>
    <col min="10" max="10" width="0.28515625" style="8" hidden="1" customWidth="1"/>
    <col min="11" max="11" width="9.140625" style="8" hidden="1" customWidth="1"/>
    <col min="12" max="12" width="11.28515625" style="8" customWidth="1"/>
    <col min="13" max="13" width="11.5703125" style="8" customWidth="1"/>
    <col min="14" max="14" width="11.7109375" style="8" customWidth="1"/>
    <col min="15" max="15" width="15.5703125" style="8" customWidth="1"/>
    <col min="16" max="16" width="11" style="8" customWidth="1"/>
    <col min="17" max="17" width="9.140625" style="8"/>
    <col min="18" max="18" width="19" style="8" bestFit="1" customWidth="1"/>
    <col min="19" max="16384" width="9.140625" style="8"/>
  </cols>
  <sheetData>
    <row r="1" spans="1:17" ht="21.75" customHeight="1" thickBot="1" x14ac:dyDescent="0.25">
      <c r="A1" s="698"/>
      <c r="B1" s="699"/>
      <c r="C1" s="699"/>
      <c r="D1" s="699"/>
      <c r="E1" s="699"/>
      <c r="F1" s="699"/>
      <c r="G1" s="699"/>
      <c r="H1" s="699"/>
      <c r="I1" s="699"/>
      <c r="J1" s="699"/>
      <c r="K1" s="699"/>
      <c r="L1" s="699"/>
      <c r="M1" s="699"/>
      <c r="N1" s="699"/>
      <c r="O1" s="122" t="s">
        <v>268</v>
      </c>
      <c r="P1" s="123">
        <v>2013</v>
      </c>
    </row>
    <row r="2" spans="1:17" ht="24.75" customHeight="1" x14ac:dyDescent="0.2">
      <c r="A2" s="813" t="s">
        <v>269</v>
      </c>
      <c r="B2" s="814"/>
      <c r="C2" s="814"/>
      <c r="D2" s="814"/>
      <c r="E2" s="814"/>
      <c r="F2" s="814"/>
      <c r="G2" s="814"/>
      <c r="H2" s="814"/>
      <c r="I2" s="814"/>
      <c r="J2" s="814"/>
      <c r="K2" s="814"/>
      <c r="L2" s="814"/>
      <c r="M2" s="814"/>
      <c r="N2" s="814"/>
      <c r="O2" s="815"/>
      <c r="P2" s="816"/>
    </row>
    <row r="3" spans="1:17" x14ac:dyDescent="0.2">
      <c r="A3" s="124"/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6"/>
    </row>
    <row r="4" spans="1:17" x14ac:dyDescent="0.2">
      <c r="A4" s="124" t="s">
        <v>270</v>
      </c>
      <c r="B4" s="125"/>
      <c r="C4" s="125"/>
      <c r="D4" s="125"/>
      <c r="E4" s="792" t="s">
        <v>282</v>
      </c>
      <c r="F4" s="792"/>
      <c r="G4" s="792"/>
      <c r="H4" s="792"/>
      <c r="I4" s="792"/>
      <c r="J4" s="792"/>
      <c r="K4" s="125"/>
      <c r="L4" s="127"/>
      <c r="M4" s="125"/>
      <c r="N4" s="125"/>
      <c r="O4" s="125"/>
      <c r="P4" s="128"/>
    </row>
    <row r="5" spans="1:17" x14ac:dyDescent="0.2">
      <c r="A5" s="124" t="s">
        <v>271</v>
      </c>
      <c r="B5" s="125"/>
      <c r="C5" s="125"/>
      <c r="D5" s="125"/>
      <c r="E5" s="792" t="s">
        <v>271</v>
      </c>
      <c r="F5" s="792"/>
      <c r="G5" s="792"/>
      <c r="H5" s="792"/>
      <c r="I5" s="792"/>
      <c r="J5" s="792"/>
      <c r="K5" s="125"/>
      <c r="L5" s="127"/>
      <c r="M5" s="125"/>
      <c r="N5" s="125"/>
      <c r="O5" s="125"/>
      <c r="P5" s="128"/>
      <c r="Q5" s="128"/>
    </row>
    <row r="6" spans="1:17" x14ac:dyDescent="0.2">
      <c r="A6" s="124" t="s">
        <v>272</v>
      </c>
      <c r="B6" s="125"/>
      <c r="C6" s="125"/>
      <c r="D6" s="125"/>
      <c r="E6" s="792" t="s">
        <v>283</v>
      </c>
      <c r="F6" s="792"/>
      <c r="G6" s="792"/>
      <c r="H6" s="792"/>
      <c r="I6" s="792"/>
      <c r="J6" s="792"/>
      <c r="K6" s="125"/>
      <c r="L6" s="127"/>
      <c r="M6" s="125"/>
      <c r="N6" s="125"/>
      <c r="O6" s="125"/>
      <c r="P6" s="128"/>
      <c r="Q6" s="128"/>
    </row>
    <row r="7" spans="1:17" ht="13.5" thickBot="1" x14ac:dyDescent="0.25">
      <c r="A7" s="129"/>
      <c r="B7" s="130"/>
      <c r="C7" s="130"/>
      <c r="D7" s="130"/>
      <c r="E7" s="130"/>
      <c r="F7" s="130"/>
      <c r="G7" s="130"/>
      <c r="H7" s="130"/>
      <c r="I7" s="130"/>
      <c r="J7" s="130"/>
      <c r="K7" s="130"/>
      <c r="L7" s="130"/>
      <c r="M7" s="130"/>
      <c r="N7" s="130"/>
      <c r="O7" s="130"/>
      <c r="P7" s="131"/>
    </row>
    <row r="8" spans="1:17" x14ac:dyDescent="0.2">
      <c r="A8" s="817" t="s">
        <v>404</v>
      </c>
      <c r="B8" s="818"/>
      <c r="C8" s="818"/>
      <c r="D8" s="818"/>
      <c r="E8" s="818"/>
      <c r="F8" s="818"/>
      <c r="G8" s="818"/>
      <c r="H8" s="818"/>
      <c r="I8" s="818"/>
      <c r="J8" s="818"/>
      <c r="K8" s="818"/>
      <c r="L8" s="818"/>
      <c r="M8" s="818"/>
      <c r="N8" s="818"/>
      <c r="O8" s="818"/>
      <c r="P8" s="819"/>
      <c r="Q8" s="1"/>
    </row>
    <row r="9" spans="1:17" ht="12.75" customHeight="1" x14ac:dyDescent="0.2">
      <c r="A9" s="820" t="s">
        <v>197</v>
      </c>
      <c r="B9" s="821"/>
      <c r="C9" s="821"/>
      <c r="D9" s="821"/>
      <c r="E9" s="821"/>
      <c r="F9" s="821"/>
      <c r="G9" s="821"/>
      <c r="H9" s="821"/>
      <c r="I9" s="821"/>
      <c r="J9" s="821"/>
      <c r="K9" s="821"/>
      <c r="L9" s="821"/>
      <c r="M9" s="821"/>
      <c r="N9" s="821"/>
      <c r="O9" s="821"/>
      <c r="P9" s="822"/>
      <c r="Q9" s="1"/>
    </row>
    <row r="10" spans="1:17" x14ac:dyDescent="0.2">
      <c r="A10" s="823"/>
      <c r="B10" s="824"/>
      <c r="C10" s="824"/>
      <c r="D10" s="824"/>
      <c r="E10" s="824"/>
      <c r="F10" s="824"/>
      <c r="G10" s="824"/>
      <c r="H10" s="824"/>
      <c r="I10" s="824"/>
      <c r="J10" s="824"/>
      <c r="K10" s="824"/>
      <c r="L10" s="824"/>
      <c r="M10" s="824"/>
      <c r="N10" s="824"/>
      <c r="O10" s="824"/>
      <c r="P10" s="825"/>
      <c r="Q10" s="1"/>
    </row>
    <row r="11" spans="1:17" x14ac:dyDescent="0.2">
      <c r="A11" s="611" t="s">
        <v>279</v>
      </c>
      <c r="B11" s="612"/>
      <c r="C11" s="612"/>
      <c r="D11" s="612"/>
      <c r="E11" s="612"/>
      <c r="F11" s="612"/>
      <c r="G11" s="612"/>
      <c r="H11" s="612"/>
      <c r="I11" s="612"/>
      <c r="J11" s="612"/>
      <c r="K11" s="612"/>
      <c r="L11" s="612"/>
      <c r="M11" s="612"/>
      <c r="N11" s="612"/>
      <c r="O11" s="612"/>
      <c r="P11" s="668"/>
      <c r="Q11" s="2"/>
    </row>
    <row r="12" spans="1:17" ht="14.25" customHeight="1" x14ac:dyDescent="0.2">
      <c r="A12" s="952" t="s">
        <v>462</v>
      </c>
      <c r="B12" s="953"/>
      <c r="C12" s="953"/>
      <c r="D12" s="953"/>
      <c r="E12" s="953"/>
      <c r="F12" s="953"/>
      <c r="G12" s="953"/>
      <c r="H12" s="953"/>
      <c r="I12" s="953"/>
      <c r="J12" s="953"/>
      <c r="K12" s="953"/>
      <c r="L12" s="953"/>
      <c r="M12" s="953"/>
      <c r="N12" s="953"/>
      <c r="O12" s="953"/>
      <c r="P12" s="954"/>
      <c r="Q12" s="1"/>
    </row>
    <row r="13" spans="1:17" ht="14.25" customHeight="1" x14ac:dyDescent="0.2">
      <c r="A13" s="955"/>
      <c r="B13" s="956"/>
      <c r="C13" s="956"/>
      <c r="D13" s="956"/>
      <c r="E13" s="956"/>
      <c r="F13" s="956"/>
      <c r="G13" s="956"/>
      <c r="H13" s="956"/>
      <c r="I13" s="956"/>
      <c r="J13" s="956"/>
      <c r="K13" s="956"/>
      <c r="L13" s="956"/>
      <c r="M13" s="956"/>
      <c r="N13" s="956"/>
      <c r="O13" s="956"/>
      <c r="P13" s="957"/>
      <c r="Q13" s="1"/>
    </row>
    <row r="14" spans="1:17" ht="14.25" customHeight="1" x14ac:dyDescent="0.2">
      <c r="A14" s="955"/>
      <c r="B14" s="956"/>
      <c r="C14" s="956"/>
      <c r="D14" s="956"/>
      <c r="E14" s="956"/>
      <c r="F14" s="956"/>
      <c r="G14" s="956"/>
      <c r="H14" s="956"/>
      <c r="I14" s="956"/>
      <c r="J14" s="956"/>
      <c r="K14" s="956"/>
      <c r="L14" s="956"/>
      <c r="M14" s="956"/>
      <c r="N14" s="956"/>
      <c r="O14" s="956"/>
      <c r="P14" s="957"/>
      <c r="Q14" s="1"/>
    </row>
    <row r="15" spans="1:17" ht="14.25" customHeight="1" x14ac:dyDescent="0.2">
      <c r="A15" s="955"/>
      <c r="B15" s="956"/>
      <c r="C15" s="956"/>
      <c r="D15" s="956"/>
      <c r="E15" s="956"/>
      <c r="F15" s="956"/>
      <c r="G15" s="956"/>
      <c r="H15" s="956"/>
      <c r="I15" s="956"/>
      <c r="J15" s="956"/>
      <c r="K15" s="956"/>
      <c r="L15" s="956"/>
      <c r="M15" s="956"/>
      <c r="N15" s="956"/>
      <c r="O15" s="956"/>
      <c r="P15" s="957"/>
      <c r="Q15" s="1"/>
    </row>
    <row r="16" spans="1:17" ht="14.25" customHeight="1" x14ac:dyDescent="0.2">
      <c r="A16" s="958"/>
      <c r="B16" s="959"/>
      <c r="C16" s="959"/>
      <c r="D16" s="959"/>
      <c r="E16" s="959"/>
      <c r="F16" s="959"/>
      <c r="G16" s="959"/>
      <c r="H16" s="959"/>
      <c r="I16" s="959"/>
      <c r="J16" s="959"/>
      <c r="K16" s="959"/>
      <c r="L16" s="959"/>
      <c r="M16" s="959"/>
      <c r="N16" s="959"/>
      <c r="O16" s="959"/>
      <c r="P16" s="960"/>
      <c r="Q16" s="1"/>
    </row>
    <row r="17" spans="1:18" x14ac:dyDescent="0.2">
      <c r="A17" s="611" t="s">
        <v>185</v>
      </c>
      <c r="B17" s="612"/>
      <c r="C17" s="612"/>
      <c r="D17" s="612"/>
      <c r="E17" s="612"/>
      <c r="F17" s="612"/>
      <c r="G17" s="612"/>
      <c r="H17" s="612"/>
      <c r="I17" s="612"/>
      <c r="J17" s="612"/>
      <c r="K17" s="612"/>
      <c r="L17" s="612"/>
      <c r="M17" s="612"/>
      <c r="N17" s="612"/>
      <c r="O17" s="612"/>
      <c r="P17" s="668"/>
      <c r="Q17" s="1"/>
    </row>
    <row r="18" spans="1:18" ht="14.25" x14ac:dyDescent="0.2">
      <c r="A18" s="835" t="s">
        <v>186</v>
      </c>
      <c r="B18" s="836"/>
      <c r="C18" s="836"/>
      <c r="D18" s="836"/>
      <c r="E18" s="836"/>
      <c r="F18" s="836"/>
      <c r="G18" s="836"/>
      <c r="H18" s="836"/>
      <c r="I18" s="836"/>
      <c r="J18" s="836"/>
      <c r="K18" s="836"/>
      <c r="L18" s="836"/>
      <c r="M18" s="836"/>
      <c r="N18" s="836"/>
      <c r="O18" s="836"/>
      <c r="P18" s="837"/>
      <c r="Q18" s="1"/>
    </row>
    <row r="19" spans="1:18" ht="14.25" customHeight="1" x14ac:dyDescent="0.2">
      <c r="A19" s="611" t="s">
        <v>225</v>
      </c>
      <c r="B19" s="612"/>
      <c r="C19" s="612"/>
      <c r="D19" s="612"/>
      <c r="E19" s="612"/>
      <c r="F19" s="612"/>
      <c r="G19" s="612"/>
      <c r="H19" s="612"/>
      <c r="I19" s="612"/>
      <c r="J19" s="612"/>
      <c r="K19" s="612"/>
      <c r="L19" s="612"/>
      <c r="M19" s="612"/>
      <c r="N19" s="612"/>
      <c r="O19" s="612"/>
      <c r="P19" s="668"/>
      <c r="Q19" s="1"/>
    </row>
    <row r="20" spans="1:18" ht="15" thickBot="1" x14ac:dyDescent="0.25">
      <c r="A20" s="820" t="s">
        <v>213</v>
      </c>
      <c r="B20" s="821"/>
      <c r="C20" s="821"/>
      <c r="D20" s="821"/>
      <c r="E20" s="821"/>
      <c r="F20" s="821"/>
      <c r="G20" s="821"/>
      <c r="H20" s="821"/>
      <c r="I20" s="821"/>
      <c r="J20" s="821"/>
      <c r="K20" s="821"/>
      <c r="L20" s="821"/>
      <c r="M20" s="821"/>
      <c r="N20" s="821"/>
      <c r="O20" s="821"/>
      <c r="P20" s="822"/>
      <c r="Q20" s="1"/>
    </row>
    <row r="21" spans="1:18" ht="13.5" customHeight="1" thickBot="1" x14ac:dyDescent="0.25">
      <c r="A21" s="838" t="s">
        <v>273</v>
      </c>
      <c r="B21" s="839"/>
      <c r="C21" s="839"/>
      <c r="D21" s="839"/>
      <c r="E21" s="839"/>
      <c r="F21" s="839"/>
      <c r="G21" s="839"/>
      <c r="H21" s="839"/>
      <c r="I21" s="839"/>
      <c r="J21" s="839"/>
      <c r="K21" s="839"/>
      <c r="L21" s="839"/>
      <c r="M21" s="839"/>
      <c r="N21" s="839"/>
      <c r="O21" s="840"/>
      <c r="P21" s="841"/>
      <c r="Q21" s="1"/>
    </row>
    <row r="22" spans="1:18" ht="49.5" customHeight="1" x14ac:dyDescent="0.2">
      <c r="A22" s="988"/>
      <c r="B22" s="989"/>
      <c r="C22" s="989"/>
      <c r="D22" s="989"/>
      <c r="E22" s="989"/>
      <c r="F22" s="989"/>
      <c r="G22" s="132">
        <f>P1-3</f>
        <v>2010</v>
      </c>
      <c r="H22" s="132">
        <f>P1-2</f>
        <v>2011</v>
      </c>
      <c r="I22" s="132">
        <f>P1-1</f>
        <v>2012</v>
      </c>
      <c r="J22" s="133" t="s">
        <v>284</v>
      </c>
      <c r="K22" s="134" t="s">
        <v>226</v>
      </c>
      <c r="L22" s="34" t="s">
        <v>284</v>
      </c>
      <c r="M22" s="135" t="s">
        <v>232</v>
      </c>
      <c r="N22" s="134" t="s">
        <v>233</v>
      </c>
      <c r="O22" s="136" t="s">
        <v>82</v>
      </c>
      <c r="P22" s="137" t="s">
        <v>234</v>
      </c>
      <c r="Q22" s="1"/>
      <c r="R22" s="138"/>
    </row>
    <row r="23" spans="1:18" ht="12.75" customHeight="1" x14ac:dyDescent="0.2">
      <c r="A23" s="812" t="s">
        <v>274</v>
      </c>
      <c r="B23" s="800"/>
      <c r="C23" s="800"/>
      <c r="D23" s="800"/>
      <c r="E23" s="800"/>
      <c r="F23" s="800"/>
      <c r="G23" s="808"/>
      <c r="H23" s="808"/>
      <c r="I23" s="808"/>
      <c r="J23" s="808"/>
      <c r="K23" s="808"/>
      <c r="L23" s="808"/>
      <c r="M23" s="808"/>
      <c r="N23" s="808"/>
      <c r="O23" s="808"/>
      <c r="P23" s="809"/>
    </row>
    <row r="24" spans="1:18" ht="12.75" customHeight="1" x14ac:dyDescent="0.2">
      <c r="A24" s="798" t="s">
        <v>220</v>
      </c>
      <c r="B24" s="799"/>
      <c r="C24" s="799"/>
      <c r="D24" s="799"/>
      <c r="E24" s="799"/>
      <c r="F24" s="799"/>
      <c r="G24" s="75">
        <v>1511</v>
      </c>
      <c r="H24" s="75">
        <v>1529</v>
      </c>
      <c r="I24" s="75">
        <v>1506</v>
      </c>
      <c r="J24" s="139">
        <f t="shared" ref="J24:J30" si="0">(G24+H24+I24)/3</f>
        <v>1515.3333333333333</v>
      </c>
      <c r="K24" s="140"/>
      <c r="L24" s="35">
        <f t="shared" ref="L24:L30" si="1">(G24+H24+I24)/3</f>
        <v>1515.3333333333333</v>
      </c>
      <c r="M24" s="486">
        <v>1510</v>
      </c>
      <c r="N24" s="376"/>
      <c r="O24" s="222"/>
      <c r="P24" s="223"/>
    </row>
    <row r="25" spans="1:18" ht="14.25" customHeight="1" x14ac:dyDescent="0.2">
      <c r="A25" s="796" t="s">
        <v>347</v>
      </c>
      <c r="B25" s="797"/>
      <c r="C25" s="797"/>
      <c r="D25" s="797"/>
      <c r="E25" s="797"/>
      <c r="F25" s="797"/>
      <c r="G25" s="112">
        <v>144</v>
      </c>
      <c r="H25" s="112">
        <v>144</v>
      </c>
      <c r="I25" s="112">
        <v>125</v>
      </c>
      <c r="J25" s="112">
        <f t="shared" si="0"/>
        <v>137.66666666666666</v>
      </c>
      <c r="K25" s="144"/>
      <c r="L25" s="36">
        <f t="shared" si="1"/>
        <v>137.66666666666666</v>
      </c>
      <c r="M25" s="487">
        <v>120</v>
      </c>
      <c r="N25" s="378"/>
      <c r="O25" s="244">
        <f t="shared" ref="O25:O30" si="2">(N25/L25)-100%</f>
        <v>-1</v>
      </c>
      <c r="P25" s="245">
        <f t="shared" ref="P25:P30" si="3">(N25/M25)-100%</f>
        <v>-1</v>
      </c>
    </row>
    <row r="26" spans="1:18" ht="14.25" customHeight="1" x14ac:dyDescent="0.2">
      <c r="A26" s="796" t="s">
        <v>251</v>
      </c>
      <c r="B26" s="797"/>
      <c r="C26" s="797"/>
      <c r="D26" s="797"/>
      <c r="E26" s="797"/>
      <c r="F26" s="797"/>
      <c r="G26" s="112">
        <v>25</v>
      </c>
      <c r="H26" s="112">
        <v>27</v>
      </c>
      <c r="I26" s="112">
        <v>34</v>
      </c>
      <c r="J26" s="112">
        <f t="shared" si="0"/>
        <v>28.666666666666668</v>
      </c>
      <c r="K26" s="144"/>
      <c r="L26" s="36">
        <f t="shared" si="1"/>
        <v>28.666666666666668</v>
      </c>
      <c r="M26" s="488">
        <v>35</v>
      </c>
      <c r="N26" s="377"/>
      <c r="O26" s="244">
        <f t="shared" si="2"/>
        <v>-1</v>
      </c>
      <c r="P26" s="245">
        <f t="shared" si="3"/>
        <v>-1</v>
      </c>
    </row>
    <row r="27" spans="1:18" ht="12.75" customHeight="1" x14ac:dyDescent="0.2">
      <c r="A27" s="796" t="s">
        <v>252</v>
      </c>
      <c r="B27" s="797"/>
      <c r="C27" s="797"/>
      <c r="D27" s="797"/>
      <c r="E27" s="797"/>
      <c r="F27" s="797"/>
      <c r="G27" s="112">
        <v>25</v>
      </c>
      <c r="H27" s="112">
        <v>27</v>
      </c>
      <c r="I27" s="497">
        <v>34</v>
      </c>
      <c r="J27" s="112">
        <f t="shared" si="0"/>
        <v>28.666666666666668</v>
      </c>
      <c r="K27" s="144"/>
      <c r="L27" s="36">
        <f t="shared" si="1"/>
        <v>28.666666666666668</v>
      </c>
      <c r="M27" s="488">
        <v>35</v>
      </c>
      <c r="N27" s="444"/>
      <c r="O27" s="225">
        <f t="shared" si="2"/>
        <v>-1</v>
      </c>
      <c r="P27" s="147">
        <f t="shared" si="3"/>
        <v>-1</v>
      </c>
    </row>
    <row r="28" spans="1:18" ht="12" customHeight="1" x14ac:dyDescent="0.2">
      <c r="A28" s="796" t="s">
        <v>253</v>
      </c>
      <c r="B28" s="797"/>
      <c r="C28" s="797"/>
      <c r="D28" s="797"/>
      <c r="E28" s="797"/>
      <c r="F28" s="797"/>
      <c r="G28" s="112">
        <v>25</v>
      </c>
      <c r="H28" s="112">
        <v>27</v>
      </c>
      <c r="I28" s="112">
        <v>34</v>
      </c>
      <c r="J28" s="112">
        <f t="shared" si="0"/>
        <v>28.666666666666668</v>
      </c>
      <c r="K28" s="144"/>
      <c r="L28" s="65">
        <f t="shared" si="1"/>
        <v>28.666666666666668</v>
      </c>
      <c r="M28" s="488">
        <v>35</v>
      </c>
      <c r="N28" s="377"/>
      <c r="O28" s="244">
        <f t="shared" si="2"/>
        <v>-1</v>
      </c>
      <c r="P28" s="245">
        <f t="shared" si="3"/>
        <v>-1</v>
      </c>
    </row>
    <row r="29" spans="1:18" ht="12" customHeight="1" x14ac:dyDescent="0.2">
      <c r="A29" s="796" t="s">
        <v>254</v>
      </c>
      <c r="B29" s="797"/>
      <c r="C29" s="797"/>
      <c r="D29" s="797"/>
      <c r="E29" s="797"/>
      <c r="F29" s="797"/>
      <c r="G29" s="112">
        <v>0</v>
      </c>
      <c r="H29" s="112">
        <v>0</v>
      </c>
      <c r="I29" s="144">
        <v>0</v>
      </c>
      <c r="J29" s="112">
        <f t="shared" si="0"/>
        <v>0</v>
      </c>
      <c r="K29" s="144"/>
      <c r="L29" s="36">
        <f t="shared" si="1"/>
        <v>0</v>
      </c>
      <c r="M29" s="487">
        <v>0</v>
      </c>
      <c r="N29" s="378"/>
      <c r="O29" s="225">
        <v>0</v>
      </c>
      <c r="P29" s="147">
        <v>0</v>
      </c>
    </row>
    <row r="30" spans="1:18" ht="12" customHeight="1" x14ac:dyDescent="0.2">
      <c r="A30" s="796" t="s">
        <v>216</v>
      </c>
      <c r="B30" s="797"/>
      <c r="C30" s="797"/>
      <c r="D30" s="797"/>
      <c r="E30" s="797"/>
      <c r="F30" s="797"/>
      <c r="G30" s="112">
        <v>20000</v>
      </c>
      <c r="H30" s="112">
        <v>20000</v>
      </c>
      <c r="I30" s="112">
        <v>20000</v>
      </c>
      <c r="J30" s="112">
        <f t="shared" si="0"/>
        <v>20000</v>
      </c>
      <c r="K30" s="144"/>
      <c r="L30" s="36">
        <f t="shared" si="1"/>
        <v>20000</v>
      </c>
      <c r="M30" s="488">
        <v>20000</v>
      </c>
      <c r="N30" s="377"/>
      <c r="O30" s="244">
        <f t="shared" si="2"/>
        <v>-1</v>
      </c>
      <c r="P30" s="245">
        <f t="shared" si="3"/>
        <v>-1</v>
      </c>
    </row>
    <row r="31" spans="1:18" hidden="1" x14ac:dyDescent="0.2">
      <c r="A31" s="536"/>
      <c r="B31" s="537"/>
      <c r="C31" s="537"/>
      <c r="D31" s="537"/>
      <c r="E31" s="537"/>
      <c r="F31" s="537"/>
      <c r="G31" s="537"/>
      <c r="H31" s="537"/>
      <c r="I31" s="537"/>
      <c r="J31" s="537"/>
      <c r="K31" s="537"/>
      <c r="L31" s="537"/>
      <c r="M31" s="537"/>
      <c r="N31" s="537"/>
      <c r="O31" s="537"/>
      <c r="P31" s="1010"/>
    </row>
    <row r="32" spans="1:18" ht="12.75" customHeight="1" x14ac:dyDescent="0.2">
      <c r="A32" s="812" t="s">
        <v>275</v>
      </c>
      <c r="B32" s="800"/>
      <c r="C32" s="800"/>
      <c r="D32" s="800"/>
      <c r="E32" s="800"/>
      <c r="F32" s="800"/>
      <c r="G32" s="804"/>
      <c r="H32" s="804"/>
      <c r="I32" s="804"/>
      <c r="J32" s="804"/>
      <c r="K32" s="804"/>
      <c r="L32" s="804"/>
      <c r="M32" s="804"/>
      <c r="N32" s="804"/>
      <c r="O32" s="804"/>
      <c r="P32" s="805"/>
      <c r="R32" s="150"/>
    </row>
    <row r="33" spans="1:19" ht="12.75" customHeight="1" x14ac:dyDescent="0.2">
      <c r="A33" s="842" t="s">
        <v>350</v>
      </c>
      <c r="B33" s="843"/>
      <c r="C33" s="843"/>
      <c r="D33" s="843"/>
      <c r="E33" s="843"/>
      <c r="F33" s="843"/>
      <c r="G33" s="139">
        <v>3</v>
      </c>
      <c r="H33" s="139">
        <v>3</v>
      </c>
      <c r="I33" s="139">
        <v>3</v>
      </c>
      <c r="J33" s="139">
        <f>(G33+H33+I33)/3</f>
        <v>3</v>
      </c>
      <c r="K33" s="140"/>
      <c r="L33" s="35">
        <f>(G33+H33+I33)/3</f>
        <v>3</v>
      </c>
      <c r="M33" s="486"/>
      <c r="N33" s="141"/>
      <c r="O33" s="142">
        <f>(N33/L33)-100%</f>
        <v>-1</v>
      </c>
      <c r="P33" s="143" t="e">
        <f>(N33/M33)-100%</f>
        <v>#DIV/0!</v>
      </c>
      <c r="R33" s="150"/>
    </row>
    <row r="34" spans="1:19" ht="14.25" customHeight="1" x14ac:dyDescent="0.2">
      <c r="A34" s="812" t="s">
        <v>247</v>
      </c>
      <c r="B34" s="800"/>
      <c r="C34" s="800"/>
      <c r="D34" s="800"/>
      <c r="E34" s="800"/>
      <c r="F34" s="800"/>
      <c r="G34" s="800"/>
      <c r="H34" s="800"/>
      <c r="I34" s="800"/>
      <c r="J34" s="800"/>
      <c r="K34" s="800"/>
      <c r="L34" s="800"/>
      <c r="M34" s="800"/>
      <c r="N34" s="800"/>
      <c r="O34" s="800"/>
      <c r="P34" s="801"/>
    </row>
    <row r="35" spans="1:19" ht="24" customHeight="1" x14ac:dyDescent="0.2">
      <c r="A35" s="796" t="s">
        <v>344</v>
      </c>
      <c r="B35" s="797"/>
      <c r="C35" s="797"/>
      <c r="D35" s="797"/>
      <c r="E35" s="797"/>
      <c r="F35" s="797"/>
      <c r="G35" s="120">
        <v>37700.940999999999</v>
      </c>
      <c r="H35" s="120">
        <v>32603.68</v>
      </c>
      <c r="I35" s="149">
        <v>30300</v>
      </c>
      <c r="J35" s="84">
        <f>(G35+H35+I35)/3</f>
        <v>33534.873666666666</v>
      </c>
      <c r="K35" s="273"/>
      <c r="L35" s="61">
        <f>(G35+H35+I35)/3</f>
        <v>33534.873666666666</v>
      </c>
      <c r="M35" s="491">
        <v>28300</v>
      </c>
      <c r="N35" s="415"/>
      <c r="O35" s="142">
        <f>(N35/L35)-100%</f>
        <v>-1</v>
      </c>
      <c r="P35" s="143">
        <f>(N35/M35)-100%</f>
        <v>-1</v>
      </c>
    </row>
    <row r="36" spans="1:19" x14ac:dyDescent="0.2">
      <c r="A36" s="796" t="s">
        <v>433</v>
      </c>
      <c r="B36" s="797"/>
      <c r="C36" s="797"/>
      <c r="D36" s="797"/>
      <c r="E36" s="797"/>
      <c r="F36" s="797"/>
      <c r="G36" s="120">
        <v>4324.53</v>
      </c>
      <c r="H36" s="120">
        <v>4000</v>
      </c>
      <c r="I36" s="149">
        <v>3500</v>
      </c>
      <c r="J36" s="120">
        <f>(G36+H36+I36)/3</f>
        <v>3941.5099999999998</v>
      </c>
      <c r="K36" s="148"/>
      <c r="L36" s="61">
        <f>(G36+H36+I36)/3</f>
        <v>3941.5099999999998</v>
      </c>
      <c r="M36" s="491">
        <v>1500</v>
      </c>
      <c r="N36" s="415"/>
      <c r="O36" s="146">
        <f>(N36/L36)-100%</f>
        <v>-1</v>
      </c>
      <c r="P36" s="147">
        <f>(N36/M36)-100%</f>
        <v>-1</v>
      </c>
    </row>
    <row r="37" spans="1:19" x14ac:dyDescent="0.2">
      <c r="A37" s="796" t="s">
        <v>250</v>
      </c>
      <c r="B37" s="797"/>
      <c r="C37" s="797"/>
      <c r="D37" s="797"/>
      <c r="E37" s="797"/>
      <c r="F37" s="797"/>
      <c r="G37" s="120">
        <v>9480.5</v>
      </c>
      <c r="H37" s="120">
        <v>10943</v>
      </c>
      <c r="I37" s="149">
        <v>12264</v>
      </c>
      <c r="J37" s="120">
        <f>(G37+H37+I37)/3</f>
        <v>10895.833333333334</v>
      </c>
      <c r="K37" s="148"/>
      <c r="L37" s="61">
        <f>(G37+H37+I37)/3</f>
        <v>10895.833333333334</v>
      </c>
      <c r="M37" s="491">
        <v>14000</v>
      </c>
      <c r="N37" s="415"/>
      <c r="O37" s="146">
        <f>(N37/L37)-100%</f>
        <v>-1</v>
      </c>
      <c r="P37" s="147">
        <f>(N37/M37)-100%</f>
        <v>-1</v>
      </c>
    </row>
    <row r="38" spans="1:19" x14ac:dyDescent="0.2">
      <c r="A38" s="796" t="s">
        <v>255</v>
      </c>
      <c r="B38" s="797"/>
      <c r="C38" s="797"/>
      <c r="D38" s="797"/>
      <c r="E38" s="797"/>
      <c r="F38" s="797"/>
      <c r="G38" s="84">
        <v>0</v>
      </c>
      <c r="H38" s="84">
        <v>0</v>
      </c>
      <c r="I38" s="156">
        <v>0</v>
      </c>
      <c r="J38" s="120">
        <f>(G38+H38+I38)/3</f>
        <v>0</v>
      </c>
      <c r="K38" s="148"/>
      <c r="L38" s="61">
        <f>(G38+H38+I38)/3</f>
        <v>0</v>
      </c>
      <c r="M38" s="495">
        <v>0</v>
      </c>
      <c r="N38" s="446"/>
      <c r="O38" s="146">
        <v>0</v>
      </c>
      <c r="P38" s="147">
        <v>0</v>
      </c>
    </row>
    <row r="39" spans="1:19" x14ac:dyDescent="0.2">
      <c r="A39" s="796" t="s">
        <v>256</v>
      </c>
      <c r="B39" s="797"/>
      <c r="C39" s="797"/>
      <c r="D39" s="797"/>
      <c r="E39" s="797"/>
      <c r="F39" s="797"/>
      <c r="G39" s="120">
        <v>0</v>
      </c>
      <c r="H39" s="120">
        <v>0</v>
      </c>
      <c r="I39" s="149">
        <v>0</v>
      </c>
      <c r="J39" s="120">
        <f>(G39+H39+I39)/3</f>
        <v>0</v>
      </c>
      <c r="K39" s="148"/>
      <c r="L39" s="61">
        <f>(G39+H39+I39)/3</f>
        <v>0</v>
      </c>
      <c r="M39" s="491">
        <v>0</v>
      </c>
      <c r="N39" s="415"/>
      <c r="O39" s="146">
        <v>0</v>
      </c>
      <c r="P39" s="147">
        <v>0</v>
      </c>
    </row>
    <row r="40" spans="1:19" ht="12" hidden="1" customHeight="1" x14ac:dyDescent="0.2">
      <c r="A40" s="812" t="s">
        <v>277</v>
      </c>
      <c r="B40" s="800"/>
      <c r="C40" s="800"/>
      <c r="D40" s="800"/>
      <c r="E40" s="800"/>
      <c r="F40" s="800"/>
      <c r="G40" s="800"/>
      <c r="H40" s="800"/>
      <c r="I40" s="800"/>
      <c r="J40" s="800"/>
      <c r="K40" s="800"/>
      <c r="L40" s="800"/>
      <c r="M40" s="800"/>
      <c r="N40" s="800"/>
      <c r="O40" s="800"/>
      <c r="P40" s="801"/>
      <c r="S40" s="157"/>
    </row>
    <row r="41" spans="1:19" ht="15" hidden="1" customHeight="1" x14ac:dyDescent="0.2">
      <c r="A41" s="842" t="s">
        <v>217</v>
      </c>
      <c r="B41" s="843"/>
      <c r="C41" s="843"/>
      <c r="D41" s="843"/>
      <c r="E41" s="843"/>
      <c r="F41" s="843"/>
      <c r="G41" s="231"/>
      <c r="H41" s="231"/>
      <c r="I41" s="231"/>
      <c r="J41" s="231">
        <f>(G41+H41+I41)/3</f>
        <v>0</v>
      </c>
      <c r="K41" s="232"/>
      <c r="L41" s="76">
        <f>(G41+H41+I41)/3</f>
        <v>0</v>
      </c>
      <c r="M41" s="288"/>
      <c r="N41" s="289"/>
      <c r="O41" s="142" t="e">
        <f>(N41/L41)-100%</f>
        <v>#DIV/0!</v>
      </c>
      <c r="P41" s="143" t="e">
        <f>(N41/M41)-100%</f>
        <v>#DIV/0!</v>
      </c>
    </row>
    <row r="42" spans="1:19" hidden="1" x14ac:dyDescent="0.2">
      <c r="A42" s="796" t="s">
        <v>249</v>
      </c>
      <c r="B42" s="797"/>
      <c r="C42" s="797"/>
      <c r="D42" s="797"/>
      <c r="E42" s="797"/>
      <c r="F42" s="797"/>
      <c r="G42" s="220"/>
      <c r="H42" s="220"/>
      <c r="I42" s="220"/>
      <c r="J42" s="220">
        <f>(G42+H42+I42)/3</f>
        <v>0</v>
      </c>
      <c r="K42" s="274"/>
      <c r="L42" s="70">
        <f>(G42+H42+I42)/3</f>
        <v>0</v>
      </c>
      <c r="M42" s="294"/>
      <c r="N42" s="295"/>
      <c r="O42" s="146" t="e">
        <f>(N42/L42)-100%</f>
        <v>#DIV/0!</v>
      </c>
      <c r="P42" s="147" t="e">
        <f>(N42/M42)-100%</f>
        <v>#DIV/0!</v>
      </c>
    </row>
    <row r="43" spans="1:19" ht="13.5" thickBot="1" x14ac:dyDescent="0.25">
      <c r="A43" s="975"/>
      <c r="B43" s="965"/>
      <c r="C43" s="965"/>
      <c r="D43" s="965"/>
      <c r="E43" s="965"/>
      <c r="F43" s="965"/>
      <c r="G43" s="965"/>
      <c r="H43" s="965"/>
      <c r="I43" s="965"/>
      <c r="J43" s="965"/>
      <c r="K43" s="965"/>
      <c r="L43" s="965"/>
      <c r="M43" s="965"/>
      <c r="N43" s="965"/>
      <c r="O43" s="965"/>
      <c r="P43" s="966"/>
    </row>
    <row r="44" spans="1:19" ht="18.75" customHeight="1" x14ac:dyDescent="0.2">
      <c r="A44" s="939" t="s">
        <v>371</v>
      </c>
      <c r="B44" s="940"/>
      <c r="C44" s="940"/>
      <c r="D44" s="940"/>
      <c r="E44" s="940"/>
      <c r="F44" s="940"/>
      <c r="G44" s="941"/>
      <c r="H44" s="942"/>
      <c r="I44" s="942"/>
      <c r="J44" s="942"/>
      <c r="K44" s="942"/>
      <c r="L44" s="942"/>
      <c r="M44" s="942"/>
      <c r="N44" s="942"/>
      <c r="O44" s="942"/>
      <c r="P44" s="943"/>
    </row>
    <row r="45" spans="1:19" s="435" customFormat="1" ht="22.5" x14ac:dyDescent="0.2">
      <c r="A45" s="944" t="s">
        <v>79</v>
      </c>
      <c r="B45" s="945"/>
      <c r="C45" s="946"/>
      <c r="D45" s="418" t="s">
        <v>280</v>
      </c>
      <c r="E45" s="432" t="s">
        <v>316</v>
      </c>
      <c r="F45" s="437" t="s">
        <v>424</v>
      </c>
      <c r="G45" s="432" t="s">
        <v>453</v>
      </c>
      <c r="H45" s="437" t="s">
        <v>470</v>
      </c>
      <c r="I45" s="1011" t="s">
        <v>315</v>
      </c>
      <c r="J45" s="1012"/>
      <c r="K45" s="1012"/>
      <c r="L45" s="1013"/>
      <c r="M45" s="970" t="s">
        <v>317</v>
      </c>
      <c r="N45" s="945"/>
      <c r="O45" s="945"/>
      <c r="P45" s="971"/>
    </row>
    <row r="46" spans="1:19" x14ac:dyDescent="0.2">
      <c r="A46" s="925" t="s">
        <v>425</v>
      </c>
      <c r="B46" s="519"/>
      <c r="C46" s="926"/>
      <c r="D46" s="400" t="s">
        <v>327</v>
      </c>
      <c r="E46" s="401">
        <v>3844.6910000000007</v>
      </c>
      <c r="F46" s="401">
        <v>3295.7528000000002</v>
      </c>
      <c r="G46" s="438">
        <v>4126.0880000000006</v>
      </c>
      <c r="H46" s="447"/>
      <c r="I46" s="998" t="s">
        <v>341</v>
      </c>
      <c r="J46" s="999"/>
      <c r="K46" s="999"/>
      <c r="L46" s="1000"/>
      <c r="M46" s="927" t="s">
        <v>346</v>
      </c>
      <c r="N46" s="928"/>
      <c r="O46" s="928"/>
      <c r="P46" s="929"/>
    </row>
    <row r="47" spans="1:19" ht="12.75" customHeight="1" x14ac:dyDescent="0.2">
      <c r="A47" s="925" t="s">
        <v>323</v>
      </c>
      <c r="B47" s="519"/>
      <c r="C47" s="926"/>
      <c r="D47" s="400" t="s">
        <v>324</v>
      </c>
      <c r="E47" s="401">
        <v>3179.48</v>
      </c>
      <c r="F47" s="401">
        <v>3185.0360000000001</v>
      </c>
      <c r="G47" s="401">
        <v>3185.0360000000001</v>
      </c>
      <c r="H47" s="379"/>
      <c r="I47" s="998"/>
      <c r="J47" s="999"/>
      <c r="K47" s="999"/>
      <c r="L47" s="1000"/>
      <c r="M47" s="927" t="s">
        <v>345</v>
      </c>
      <c r="N47" s="928"/>
      <c r="O47" s="928"/>
      <c r="P47" s="929"/>
    </row>
    <row r="48" spans="1:19" ht="24" customHeight="1" x14ac:dyDescent="0.2">
      <c r="A48" s="925" t="s">
        <v>369</v>
      </c>
      <c r="B48" s="930"/>
      <c r="C48" s="931"/>
      <c r="D48" s="439"/>
      <c r="E48" s="440">
        <v>8477</v>
      </c>
      <c r="F48" s="441"/>
      <c r="G48" s="401"/>
      <c r="H48" s="379"/>
      <c r="I48" s="927"/>
      <c r="J48" s="928"/>
      <c r="K48" s="928"/>
      <c r="L48" s="1001"/>
      <c r="M48" s="928" t="s">
        <v>370</v>
      </c>
      <c r="N48" s="928"/>
      <c r="O48" s="928"/>
      <c r="P48" s="929"/>
    </row>
    <row r="49" spans="1:18" ht="25.5" customHeight="1" thickBot="1" x14ac:dyDescent="0.25">
      <c r="A49" s="935" t="s">
        <v>409</v>
      </c>
      <c r="B49" s="515"/>
      <c r="C49" s="936"/>
      <c r="D49" s="408"/>
      <c r="E49" s="409">
        <v>15501.171</v>
      </c>
      <c r="F49" s="409">
        <v>6480.7888000000003</v>
      </c>
      <c r="G49" s="409">
        <v>7311.1240000000007</v>
      </c>
      <c r="H49" s="448"/>
      <c r="I49" s="1014"/>
      <c r="J49" s="1015"/>
      <c r="K49" s="1015"/>
      <c r="L49" s="1016"/>
      <c r="M49" s="412"/>
      <c r="N49" s="412"/>
      <c r="O49" s="412"/>
      <c r="P49" s="413"/>
    </row>
    <row r="50" spans="1:18" ht="15" thickBot="1" x14ac:dyDescent="0.25">
      <c r="A50" s="247"/>
      <c r="B50" s="248"/>
      <c r="C50" s="248"/>
      <c r="D50" s="248"/>
      <c r="E50" s="248"/>
      <c r="F50" s="248"/>
      <c r="G50" s="248"/>
      <c r="H50" s="248"/>
      <c r="I50" s="248"/>
      <c r="J50" s="248"/>
      <c r="K50" s="248"/>
      <c r="L50" s="248"/>
      <c r="M50" s="248"/>
      <c r="N50" s="248"/>
      <c r="O50" s="249"/>
      <c r="P50" s="250"/>
      <c r="Q50" s="1"/>
    </row>
    <row r="51" spans="1:18" ht="12.75" customHeight="1" x14ac:dyDescent="0.2">
      <c r="A51" s="914" t="s">
        <v>231</v>
      </c>
      <c r="B51" s="915"/>
      <c r="C51" s="915"/>
      <c r="D51" s="915"/>
      <c r="E51" s="915"/>
      <c r="F51" s="915"/>
      <c r="G51" s="915"/>
      <c r="H51" s="915"/>
      <c r="I51" s="915"/>
      <c r="J51" s="915"/>
      <c r="K51" s="916"/>
      <c r="L51" s="863" t="s">
        <v>81</v>
      </c>
      <c r="M51" s="863" t="s">
        <v>80</v>
      </c>
      <c r="N51" s="886" t="s">
        <v>235</v>
      </c>
      <c r="O51" s="884" t="s">
        <v>228</v>
      </c>
      <c r="P51" s="909" t="s">
        <v>227</v>
      </c>
      <c r="Q51" s="1"/>
    </row>
    <row r="52" spans="1:18" ht="13.5" thickBot="1" x14ac:dyDescent="0.25">
      <c r="A52" s="917"/>
      <c r="B52" s="918"/>
      <c r="C52" s="918"/>
      <c r="D52" s="918"/>
      <c r="E52" s="918"/>
      <c r="F52" s="918"/>
      <c r="G52" s="918"/>
      <c r="H52" s="918"/>
      <c r="I52" s="918"/>
      <c r="J52" s="918"/>
      <c r="K52" s="919"/>
      <c r="L52" s="508"/>
      <c r="M52" s="508"/>
      <c r="N52" s="887"/>
      <c r="O52" s="885"/>
      <c r="P52" s="910"/>
      <c r="Q52" s="1"/>
    </row>
    <row r="53" spans="1:18" ht="16.5" customHeight="1" thickTop="1" thickBot="1" x14ac:dyDescent="0.25">
      <c r="A53" s="853" t="s">
        <v>221</v>
      </c>
      <c r="B53" s="854"/>
      <c r="C53" s="854"/>
      <c r="D53" s="854"/>
      <c r="E53" s="854"/>
      <c r="F53" s="854"/>
      <c r="G53" s="854"/>
      <c r="H53" s="854"/>
      <c r="I53" s="854"/>
      <c r="J53" s="854"/>
      <c r="K53" s="855"/>
      <c r="L53" s="20"/>
      <c r="M53" s="20"/>
      <c r="N53" s="21"/>
      <c r="O53" s="20"/>
      <c r="P53" s="165"/>
      <c r="Q53" s="1"/>
    </row>
    <row r="54" spans="1:18" ht="23.25" customHeight="1" thickTop="1" x14ac:dyDescent="0.2">
      <c r="A54" s="985" t="s">
        <v>214</v>
      </c>
      <c r="B54" s="847"/>
      <c r="C54" s="847"/>
      <c r="D54" s="847"/>
      <c r="E54" s="847"/>
      <c r="F54" s="847"/>
      <c r="G54" s="847"/>
      <c r="H54" s="847"/>
      <c r="I54" s="847"/>
      <c r="J54" s="847"/>
      <c r="K54" s="848"/>
      <c r="L54" s="17">
        <f>L28/L25</f>
        <v>0.20823244552058115</v>
      </c>
      <c r="M54" s="167">
        <f>M28/M25</f>
        <v>0.29166666666666669</v>
      </c>
      <c r="N54" s="171" t="e">
        <f>N28/N25</f>
        <v>#DIV/0!</v>
      </c>
      <c r="O54" s="18" t="e">
        <f>N54-M54</f>
        <v>#DIV/0!</v>
      </c>
      <c r="P54" s="169" t="e">
        <f>IF(N54&gt;=M54,"OK","NOOK")</f>
        <v>#DIV/0!</v>
      </c>
      <c r="Q54" s="1"/>
    </row>
    <row r="55" spans="1:18" ht="24.75" customHeight="1" x14ac:dyDescent="0.2">
      <c r="A55" s="862" t="s">
        <v>238</v>
      </c>
      <c r="B55" s="845"/>
      <c r="C55" s="845"/>
      <c r="D55" s="845"/>
      <c r="E55" s="845"/>
      <c r="F55" s="845"/>
      <c r="G55" s="845"/>
      <c r="H55" s="845"/>
      <c r="I55" s="845"/>
      <c r="J55" s="845"/>
      <c r="K55" s="845"/>
      <c r="L55" s="18">
        <f>L26/L27</f>
        <v>1</v>
      </c>
      <c r="M55" s="170">
        <f>M26/M27</f>
        <v>1</v>
      </c>
      <c r="N55" s="171" t="e">
        <f>N26/N27</f>
        <v>#DIV/0!</v>
      </c>
      <c r="O55" s="18" t="e">
        <f>N55-M55</f>
        <v>#DIV/0!</v>
      </c>
      <c r="P55" s="169" t="e">
        <f>IF(N55&gt;=M55,"OK","NOOK")</f>
        <v>#DIV/0!</v>
      </c>
      <c r="Q55" s="1"/>
    </row>
    <row r="56" spans="1:18" ht="24.75" customHeight="1" x14ac:dyDescent="0.2">
      <c r="A56" s="862" t="s">
        <v>239</v>
      </c>
      <c r="B56" s="845"/>
      <c r="C56" s="845"/>
      <c r="D56" s="845"/>
      <c r="E56" s="845"/>
      <c r="F56" s="845"/>
      <c r="G56" s="845"/>
      <c r="H56" s="845"/>
      <c r="I56" s="845"/>
      <c r="J56" s="109"/>
      <c r="K56" s="109"/>
      <c r="L56" s="54">
        <f>L29/L28</f>
        <v>0</v>
      </c>
      <c r="M56" s="174">
        <f>M29/M28</f>
        <v>0</v>
      </c>
      <c r="N56" s="182" t="e">
        <f>N29/N28</f>
        <v>#DIV/0!</v>
      </c>
      <c r="O56" s="54" t="e">
        <f>N56-M56</f>
        <v>#DIV/0!</v>
      </c>
      <c r="P56" s="169" t="e">
        <f>IF(N56&lt;=M56,"OK","NOOK")</f>
        <v>#DIV/0!</v>
      </c>
      <c r="Q56" s="64"/>
      <c r="R56" s="125"/>
    </row>
    <row r="57" spans="1:18" ht="24.75" customHeight="1" x14ac:dyDescent="0.2">
      <c r="A57" s="1017" t="s">
        <v>240</v>
      </c>
      <c r="B57" s="857"/>
      <c r="C57" s="857"/>
      <c r="D57" s="857"/>
      <c r="E57" s="857"/>
      <c r="F57" s="857"/>
      <c r="G57" s="857"/>
      <c r="H57" s="857"/>
      <c r="I57" s="1018"/>
      <c r="J57" s="913"/>
      <c r="K57" s="913"/>
      <c r="L57" s="18">
        <v>0</v>
      </c>
      <c r="M57" s="170">
        <v>0</v>
      </c>
      <c r="N57" s="171">
        <v>0</v>
      </c>
      <c r="O57" s="18">
        <f>N57-M57</f>
        <v>0</v>
      </c>
      <c r="P57" s="178" t="str">
        <f>IF(N57&gt;=M57,"OK","NOOK")</f>
        <v>OK</v>
      </c>
      <c r="Q57" s="1"/>
    </row>
    <row r="58" spans="1:18" ht="24.75" customHeight="1" thickBot="1" x14ac:dyDescent="0.25">
      <c r="A58" s="932"/>
      <c r="B58" s="860"/>
      <c r="C58" s="860"/>
      <c r="D58" s="860"/>
      <c r="E58" s="860"/>
      <c r="F58" s="860"/>
      <c r="G58" s="860"/>
      <c r="H58" s="860"/>
      <c r="I58" s="860"/>
      <c r="J58" s="913"/>
      <c r="K58" s="913"/>
      <c r="L58" s="18"/>
      <c r="M58" s="170"/>
      <c r="N58" s="171"/>
      <c r="O58" s="18"/>
      <c r="P58" s="169"/>
      <c r="Q58" s="1"/>
    </row>
    <row r="59" spans="1:18" ht="15" customHeight="1" thickTop="1" thickBot="1" x14ac:dyDescent="0.25">
      <c r="A59" s="853" t="s">
        <v>222</v>
      </c>
      <c r="B59" s="854"/>
      <c r="C59" s="854"/>
      <c r="D59" s="854"/>
      <c r="E59" s="854"/>
      <c r="F59" s="854"/>
      <c r="G59" s="854"/>
      <c r="H59" s="854"/>
      <c r="I59" s="854"/>
      <c r="J59" s="854"/>
      <c r="K59" s="855"/>
      <c r="L59" s="47"/>
      <c r="M59" s="43"/>
      <c r="N59" s="21"/>
      <c r="O59" s="20"/>
      <c r="P59" s="48"/>
      <c r="Q59" s="1"/>
    </row>
    <row r="60" spans="1:18" ht="14.25" thickTop="1" thickBot="1" x14ac:dyDescent="0.25">
      <c r="A60" s="846"/>
      <c r="B60" s="847"/>
      <c r="C60" s="847"/>
      <c r="D60" s="847"/>
      <c r="E60" s="847"/>
      <c r="F60" s="847"/>
      <c r="G60" s="847"/>
      <c r="H60" s="847"/>
      <c r="I60" s="847"/>
      <c r="J60" s="847"/>
      <c r="K60" s="848"/>
      <c r="L60" s="24"/>
      <c r="M60" s="278"/>
      <c r="N60" s="279"/>
      <c r="O60" s="17"/>
      <c r="P60" s="178"/>
      <c r="Q60" s="1"/>
    </row>
    <row r="61" spans="1:18" ht="15" customHeight="1" thickTop="1" thickBot="1" x14ac:dyDescent="0.25">
      <c r="A61" s="853" t="s">
        <v>223</v>
      </c>
      <c r="B61" s="854"/>
      <c r="C61" s="854"/>
      <c r="D61" s="854"/>
      <c r="E61" s="854"/>
      <c r="F61" s="854"/>
      <c r="G61" s="854"/>
      <c r="H61" s="854"/>
      <c r="I61" s="854"/>
      <c r="J61" s="854"/>
      <c r="K61" s="855"/>
      <c r="L61" s="41"/>
      <c r="M61" s="45"/>
      <c r="N61" s="21"/>
      <c r="O61" s="20"/>
      <c r="P61" s="46"/>
      <c r="Q61" s="1"/>
    </row>
    <row r="62" spans="1:18" ht="23.25" customHeight="1" thickTop="1" thickBot="1" x14ac:dyDescent="0.25">
      <c r="A62" s="849" t="s">
        <v>60</v>
      </c>
      <c r="B62" s="850"/>
      <c r="C62" s="850"/>
      <c r="D62" s="850"/>
      <c r="E62" s="850"/>
      <c r="F62" s="850"/>
      <c r="G62" s="850"/>
      <c r="H62" s="850"/>
      <c r="I62" s="850"/>
      <c r="J62" s="851"/>
      <c r="K62" s="852"/>
      <c r="L62" s="302">
        <f>L35/L30</f>
        <v>1.6767436833333333</v>
      </c>
      <c r="M62" s="303">
        <f>M35/M30</f>
        <v>1.415</v>
      </c>
      <c r="N62" s="304" t="e">
        <f>N35/N30</f>
        <v>#DIV/0!</v>
      </c>
      <c r="O62" s="302" t="e">
        <f>N62-M62</f>
        <v>#DIV/0!</v>
      </c>
      <c r="P62" s="175" t="e">
        <f>IF(N62&lt;=M62,"OK","NOOK")</f>
        <v>#DIV/0!</v>
      </c>
      <c r="Q62" s="1"/>
    </row>
    <row r="63" spans="1:18" ht="23.25" customHeight="1" thickTop="1" x14ac:dyDescent="0.2">
      <c r="A63" s="844" t="s">
        <v>348</v>
      </c>
      <c r="B63" s="845"/>
      <c r="C63" s="845"/>
      <c r="D63" s="845"/>
      <c r="E63" s="845"/>
      <c r="F63" s="845"/>
      <c r="G63" s="845"/>
      <c r="H63" s="845"/>
      <c r="I63" s="845"/>
      <c r="J63" s="173"/>
      <c r="K63" s="239"/>
      <c r="L63" s="305">
        <f>L37/L28</f>
        <v>380.08720930232556</v>
      </c>
      <c r="M63" s="306">
        <f>M37/M28</f>
        <v>400</v>
      </c>
      <c r="N63" s="307" t="e">
        <f>N37/N28</f>
        <v>#DIV/0!</v>
      </c>
      <c r="O63" s="302" t="e">
        <f>N63-M63</f>
        <v>#DIV/0!</v>
      </c>
      <c r="P63" s="172" t="e">
        <f>IF(N63&gt;=M63,"OK","NOOK")</f>
        <v>#DIV/0!</v>
      </c>
      <c r="Q63" s="1"/>
    </row>
    <row r="64" spans="1:18" ht="23.25" customHeight="1" x14ac:dyDescent="0.2">
      <c r="A64" s="844" t="s">
        <v>349</v>
      </c>
      <c r="B64" s="845"/>
      <c r="C64" s="845"/>
      <c r="D64" s="845"/>
      <c r="E64" s="845"/>
      <c r="F64" s="845"/>
      <c r="G64" s="845"/>
      <c r="H64" s="845"/>
      <c r="I64" s="845"/>
      <c r="J64" s="173"/>
      <c r="K64" s="239"/>
      <c r="L64" s="314">
        <f>L37/L35</f>
        <v>0.32491052274825427</v>
      </c>
      <c r="M64" s="315">
        <f>M37/M35</f>
        <v>0.49469964664310956</v>
      </c>
      <c r="N64" s="316" t="e">
        <f>N36/N35</f>
        <v>#DIV/0!</v>
      </c>
      <c r="O64" s="314" t="e">
        <f>N64-M64</f>
        <v>#DIV/0!</v>
      </c>
      <c r="P64" s="172" t="s">
        <v>436</v>
      </c>
      <c r="Q64" s="1"/>
    </row>
    <row r="65" spans="1:18" ht="26.25" customHeight="1" thickBot="1" x14ac:dyDescent="0.25">
      <c r="A65" s="844" t="s">
        <v>412</v>
      </c>
      <c r="B65" s="845"/>
      <c r="C65" s="845"/>
      <c r="D65" s="845"/>
      <c r="E65" s="845"/>
      <c r="F65" s="845"/>
      <c r="G65" s="845"/>
      <c r="H65" s="845"/>
      <c r="I65" s="845"/>
      <c r="J65" s="907"/>
      <c r="K65" s="908"/>
      <c r="L65" s="308">
        <f>L35/L28-L63</f>
        <v>789.73396511627902</v>
      </c>
      <c r="M65" s="309">
        <f>M35/M28-M63</f>
        <v>408.57142857142856</v>
      </c>
      <c r="N65" s="310" t="e">
        <f>N35/N28-N63</f>
        <v>#DIV/0!</v>
      </c>
      <c r="O65" s="311" t="e">
        <f>N65-M65</f>
        <v>#DIV/0!</v>
      </c>
      <c r="P65" s="280" t="e">
        <f>IF(N65&lt;=M65,"OK","NOOK")</f>
        <v>#DIV/0!</v>
      </c>
    </row>
    <row r="66" spans="1:18" ht="14.25" hidden="1" customHeight="1" thickTop="1" thickBot="1" x14ac:dyDescent="0.25">
      <c r="A66" s="853" t="s">
        <v>224</v>
      </c>
      <c r="B66" s="854"/>
      <c r="C66" s="854"/>
      <c r="D66" s="854"/>
      <c r="E66" s="854"/>
      <c r="F66" s="854"/>
      <c r="G66" s="854"/>
      <c r="H66" s="854"/>
      <c r="I66" s="854"/>
      <c r="J66" s="854"/>
      <c r="K66" s="854"/>
      <c r="L66" s="41"/>
      <c r="M66" s="43"/>
      <c r="N66" s="42"/>
      <c r="O66" s="52"/>
      <c r="P66" s="44"/>
      <c r="Q66" s="1"/>
    </row>
    <row r="67" spans="1:18" ht="24.75" hidden="1" customHeight="1" thickTop="1" x14ac:dyDescent="0.2">
      <c r="A67" s="905" t="s">
        <v>57</v>
      </c>
      <c r="B67" s="850"/>
      <c r="C67" s="850"/>
      <c r="D67" s="850"/>
      <c r="E67" s="850"/>
      <c r="F67" s="850"/>
      <c r="G67" s="850"/>
      <c r="H67" s="850"/>
      <c r="I67" s="850"/>
      <c r="J67" s="850"/>
      <c r="K67" s="906"/>
      <c r="L67" s="17">
        <f t="shared" ref="L67:N68" si="4">L41</f>
        <v>0</v>
      </c>
      <c r="M67" s="167">
        <f t="shared" si="4"/>
        <v>0</v>
      </c>
      <c r="N67" s="168">
        <f t="shared" si="4"/>
        <v>0</v>
      </c>
      <c r="O67" s="17">
        <f>N67-M67</f>
        <v>0</v>
      </c>
      <c r="P67" s="175" t="str">
        <f>IF(N67&gt;=M67,"OK","NOOK")</f>
        <v>OK</v>
      </c>
      <c r="Q67" s="1"/>
    </row>
    <row r="68" spans="1:18" ht="23.25" hidden="1" customHeight="1" x14ac:dyDescent="0.2">
      <c r="A68" s="856" t="s">
        <v>58</v>
      </c>
      <c r="B68" s="857"/>
      <c r="C68" s="857"/>
      <c r="D68" s="857"/>
      <c r="E68" s="857"/>
      <c r="F68" s="857"/>
      <c r="G68" s="857"/>
      <c r="H68" s="857"/>
      <c r="I68" s="857"/>
      <c r="J68" s="857"/>
      <c r="K68" s="858"/>
      <c r="L68" s="54">
        <f t="shared" si="4"/>
        <v>0</v>
      </c>
      <c r="M68" s="174">
        <f t="shared" si="4"/>
        <v>0</v>
      </c>
      <c r="N68" s="182">
        <f t="shared" si="4"/>
        <v>0</v>
      </c>
      <c r="O68" s="18">
        <f>N68-M68</f>
        <v>0</v>
      </c>
      <c r="P68" s="183" t="str">
        <f>IF(N68&gt;=M68,"OK","NOOK")</f>
        <v>OK</v>
      </c>
      <c r="Q68" s="1"/>
    </row>
    <row r="69" spans="1:18" hidden="1" x14ac:dyDescent="0.2">
      <c r="A69" s="961"/>
      <c r="B69" s="845"/>
      <c r="C69" s="845"/>
      <c r="D69" s="845"/>
      <c r="E69" s="845"/>
      <c r="F69" s="845"/>
      <c r="G69" s="845"/>
      <c r="H69" s="845"/>
      <c r="I69" s="845"/>
      <c r="J69" s="845"/>
      <c r="K69" s="962"/>
      <c r="L69" s="25"/>
      <c r="M69" s="174"/>
      <c r="N69" s="256"/>
      <c r="O69" s="27"/>
      <c r="P69" s="178"/>
      <c r="Q69" s="1"/>
    </row>
    <row r="70" spans="1:18" ht="14.25" thickTop="1" thickBot="1" x14ac:dyDescent="0.25">
      <c r="A70" s="888" t="s">
        <v>278</v>
      </c>
      <c r="B70" s="889"/>
      <c r="C70" s="889"/>
      <c r="D70" s="889"/>
      <c r="E70" s="889"/>
      <c r="F70" s="889"/>
      <c r="G70" s="889"/>
      <c r="H70" s="889"/>
      <c r="I70" s="889"/>
      <c r="J70" s="889"/>
      <c r="K70" s="889"/>
      <c r="L70" s="889"/>
      <c r="M70" s="889"/>
      <c r="N70" s="889"/>
      <c r="O70" s="889"/>
      <c r="P70" s="890"/>
      <c r="Q70" s="1"/>
    </row>
    <row r="71" spans="1:18" ht="26.25" customHeight="1" x14ac:dyDescent="0.2">
      <c r="A71" s="891"/>
      <c r="B71" s="892"/>
      <c r="C71" s="892"/>
      <c r="D71" s="892"/>
      <c r="E71" s="892"/>
      <c r="F71" s="892"/>
      <c r="G71" s="892"/>
      <c r="H71" s="892"/>
      <c r="I71" s="892"/>
      <c r="J71" s="892"/>
      <c r="K71" s="892"/>
      <c r="L71" s="892"/>
      <c r="M71" s="892"/>
      <c r="N71" s="892"/>
      <c r="O71" s="892"/>
      <c r="P71" s="893"/>
      <c r="Q71" s="1"/>
    </row>
    <row r="72" spans="1:18" ht="13.5" thickBot="1" x14ac:dyDescent="0.25">
      <c r="A72" s="894"/>
      <c r="B72" s="895"/>
      <c r="C72" s="895"/>
      <c r="D72" s="895"/>
      <c r="E72" s="895"/>
      <c r="F72" s="895"/>
      <c r="G72" s="895"/>
      <c r="H72" s="895"/>
      <c r="I72" s="895"/>
      <c r="J72" s="895"/>
      <c r="K72" s="895"/>
      <c r="L72" s="895"/>
      <c r="M72" s="895"/>
      <c r="N72" s="895"/>
      <c r="O72" s="895"/>
      <c r="P72" s="896"/>
      <c r="Q72" s="1"/>
      <c r="R72" s="187"/>
    </row>
    <row r="73" spans="1:18" ht="21" hidden="1" customHeight="1" x14ac:dyDescent="0.2">
      <c r="A73" s="188"/>
      <c r="B73" s="189"/>
      <c r="C73" s="189"/>
      <c r="D73" s="189"/>
      <c r="E73" s="189"/>
      <c r="F73" s="189"/>
      <c r="G73" s="189"/>
      <c r="H73" s="189"/>
      <c r="I73" s="189"/>
      <c r="J73" s="189"/>
      <c r="K73" s="189"/>
      <c r="L73" s="189"/>
      <c r="M73" s="189"/>
      <c r="N73" s="189"/>
      <c r="O73" s="189"/>
      <c r="P73" s="190"/>
    </row>
  </sheetData>
  <mergeCells count="84">
    <mergeCell ref="A57:I57"/>
    <mergeCell ref="A71:P72"/>
    <mergeCell ref="A61:K61"/>
    <mergeCell ref="A70:P70"/>
    <mergeCell ref="A66:K66"/>
    <mergeCell ref="A63:I63"/>
    <mergeCell ref="A64:I64"/>
    <mergeCell ref="A69:K69"/>
    <mergeCell ref="A68:K68"/>
    <mergeCell ref="A67:K67"/>
    <mergeCell ref="A65:I65"/>
    <mergeCell ref="A62:K62"/>
    <mergeCell ref="A1:N1"/>
    <mergeCell ref="G23:P23"/>
    <mergeCell ref="A22:F22"/>
    <mergeCell ref="A23:F23"/>
    <mergeCell ref="A2:P2"/>
    <mergeCell ref="A8:P8"/>
    <mergeCell ref="A9:P10"/>
    <mergeCell ref="E4:J4"/>
    <mergeCell ref="A12:P16"/>
    <mergeCell ref="A11:P11"/>
    <mergeCell ref="E5:J5"/>
    <mergeCell ref="E6:J6"/>
    <mergeCell ref="A17:P17"/>
    <mergeCell ref="A32:F32"/>
    <mergeCell ref="A33:F33"/>
    <mergeCell ref="G32:P32"/>
    <mergeCell ref="A34:F34"/>
    <mergeCell ref="J65:K65"/>
    <mergeCell ref="A59:K59"/>
    <mergeCell ref="J58:K58"/>
    <mergeCell ref="N51:N52"/>
    <mergeCell ref="A45:C45"/>
    <mergeCell ref="A60:K60"/>
    <mergeCell ref="A58:I58"/>
    <mergeCell ref="A46:C46"/>
    <mergeCell ref="A49:C49"/>
    <mergeCell ref="I48:L48"/>
    <mergeCell ref="I49:L49"/>
    <mergeCell ref="A47:C47"/>
    <mergeCell ref="G40:P40"/>
    <mergeCell ref="A55:K55"/>
    <mergeCell ref="A42:F42"/>
    <mergeCell ref="P51:P52"/>
    <mergeCell ref="L51:L52"/>
    <mergeCell ref="O51:O52"/>
    <mergeCell ref="M45:P45"/>
    <mergeCell ref="M46:P46"/>
    <mergeCell ref="M47:P47"/>
    <mergeCell ref="M48:P48"/>
    <mergeCell ref="I45:L45"/>
    <mergeCell ref="A56:I56"/>
    <mergeCell ref="J57:K57"/>
    <mergeCell ref="A40:F40"/>
    <mergeCell ref="A54:K54"/>
    <mergeCell ref="A18:P18"/>
    <mergeCell ref="A38:F38"/>
    <mergeCell ref="A35:F35"/>
    <mergeCell ref="A31:F31"/>
    <mergeCell ref="G34:P34"/>
    <mergeCell ref="G31:P31"/>
    <mergeCell ref="A19:P19"/>
    <mergeCell ref="A20:P20"/>
    <mergeCell ref="A29:F29"/>
    <mergeCell ref="A21:P21"/>
    <mergeCell ref="A30:F30"/>
    <mergeCell ref="A24:F24"/>
    <mergeCell ref="A27:F27"/>
    <mergeCell ref="A26:F26"/>
    <mergeCell ref="A28:F28"/>
    <mergeCell ref="A25:F25"/>
    <mergeCell ref="A53:K53"/>
    <mergeCell ref="A37:F37"/>
    <mergeCell ref="A36:F36"/>
    <mergeCell ref="A39:F39"/>
    <mergeCell ref="A51:K52"/>
    <mergeCell ref="A41:F41"/>
    <mergeCell ref="A43:P43"/>
    <mergeCell ref="A48:C48"/>
    <mergeCell ref="A44:P44"/>
    <mergeCell ref="M51:M52"/>
    <mergeCell ref="I46:L46"/>
    <mergeCell ref="I47:L47"/>
  </mergeCells>
  <phoneticPr fontId="2" type="noConversion"/>
  <pageMargins left="0.39370078740157483" right="0.39370078740157483" top="0.19685039370078741" bottom="0.19685039370078741" header="0.15748031496062992" footer="0.19685039370078741"/>
  <pageSetup paperSize="9" scale="61" orientation="portrait" r:id="rId1"/>
  <headerFooter alignWithMargins="0">
    <oddFooter>&amp;L&amp;"Tahoma,Corsivo"&amp;8Elenco Processi&amp;R&amp;P</oddFooter>
  </headerFooter>
  <rowBreaks count="1" manualBreakCount="1">
    <brk id="72" max="16383" man="1"/>
  </rowBreaks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oglio13">
    <tabColor rgb="FF00B050"/>
  </sheetPr>
  <dimension ref="A1:S70"/>
  <sheetViews>
    <sheetView tabSelected="1" view="pageBreakPreview" topLeftCell="A10" zoomScaleNormal="100" zoomScaleSheetLayoutView="100" workbookViewId="0">
      <selection activeCell="D73" sqref="D73"/>
    </sheetView>
  </sheetViews>
  <sheetFormatPr defaultRowHeight="12.75" x14ac:dyDescent="0.2"/>
  <cols>
    <col min="1" max="4" width="9.140625" style="8"/>
    <col min="5" max="5" width="12.28515625" style="8" customWidth="1"/>
    <col min="6" max="6" width="11.5703125" style="8" customWidth="1"/>
    <col min="7" max="7" width="12.28515625" style="8" customWidth="1"/>
    <col min="8" max="8" width="11.7109375" style="8" customWidth="1"/>
    <col min="9" max="9" width="10.5703125" style="8" customWidth="1"/>
    <col min="10" max="10" width="0.28515625" style="8" hidden="1" customWidth="1"/>
    <col min="11" max="11" width="9.140625" style="8" hidden="1" customWidth="1"/>
    <col min="12" max="12" width="11.28515625" style="8" customWidth="1"/>
    <col min="13" max="13" width="11.5703125" style="8" customWidth="1"/>
    <col min="14" max="14" width="11.7109375" style="8" customWidth="1"/>
    <col min="15" max="15" width="11.42578125" style="8" customWidth="1"/>
    <col min="16" max="16" width="11" style="8" customWidth="1"/>
    <col min="17" max="17" width="9.140625" style="8"/>
    <col min="18" max="18" width="19" style="8" bestFit="1" customWidth="1"/>
    <col min="19" max="16384" width="9.140625" style="8"/>
  </cols>
  <sheetData>
    <row r="1" spans="1:17" ht="21.75" customHeight="1" thickBot="1" x14ac:dyDescent="0.25">
      <c r="A1" s="698"/>
      <c r="B1" s="699"/>
      <c r="C1" s="699"/>
      <c r="D1" s="699"/>
      <c r="E1" s="699"/>
      <c r="F1" s="699"/>
      <c r="G1" s="699"/>
      <c r="H1" s="699"/>
      <c r="I1" s="699"/>
      <c r="J1" s="699"/>
      <c r="K1" s="699"/>
      <c r="L1" s="699"/>
      <c r="M1" s="699"/>
      <c r="N1" s="699"/>
      <c r="O1" s="122" t="s">
        <v>268</v>
      </c>
      <c r="P1" s="123">
        <v>2013</v>
      </c>
    </row>
    <row r="2" spans="1:17" ht="24.75" customHeight="1" x14ac:dyDescent="0.2">
      <c r="A2" s="813" t="s">
        <v>269</v>
      </c>
      <c r="B2" s="814"/>
      <c r="C2" s="814"/>
      <c r="D2" s="814"/>
      <c r="E2" s="814"/>
      <c r="F2" s="814"/>
      <c r="G2" s="814"/>
      <c r="H2" s="814"/>
      <c r="I2" s="814"/>
      <c r="J2" s="814"/>
      <c r="K2" s="814"/>
      <c r="L2" s="814"/>
      <c r="M2" s="814"/>
      <c r="N2" s="814"/>
      <c r="O2" s="815"/>
      <c r="P2" s="816"/>
    </row>
    <row r="3" spans="1:17" x14ac:dyDescent="0.2">
      <c r="A3" s="124"/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6"/>
    </row>
    <row r="4" spans="1:17" x14ac:dyDescent="0.2">
      <c r="A4" s="124" t="s">
        <v>270</v>
      </c>
      <c r="B4" s="125"/>
      <c r="C4" s="125"/>
      <c r="D4" s="125"/>
      <c r="E4" s="792" t="s">
        <v>282</v>
      </c>
      <c r="F4" s="792"/>
      <c r="G4" s="792"/>
      <c r="H4" s="792"/>
      <c r="I4" s="792"/>
      <c r="J4" s="792"/>
      <c r="K4" s="125"/>
      <c r="L4" s="127"/>
      <c r="M4" s="125"/>
      <c r="N4" s="125"/>
      <c r="O4" s="125"/>
      <c r="P4" s="128"/>
    </row>
    <row r="5" spans="1:17" x14ac:dyDescent="0.2">
      <c r="A5" s="124" t="s">
        <v>271</v>
      </c>
      <c r="B5" s="125"/>
      <c r="C5" s="125"/>
      <c r="D5" s="125"/>
      <c r="E5" s="792" t="s">
        <v>271</v>
      </c>
      <c r="F5" s="792"/>
      <c r="G5" s="792"/>
      <c r="H5" s="792"/>
      <c r="I5" s="792"/>
      <c r="J5" s="792"/>
      <c r="K5" s="125"/>
      <c r="L5" s="127"/>
      <c r="M5" s="125"/>
      <c r="N5" s="125"/>
      <c r="O5" s="125"/>
      <c r="P5" s="128"/>
      <c r="Q5" s="128"/>
    </row>
    <row r="6" spans="1:17" x14ac:dyDescent="0.2">
      <c r="A6" s="124" t="s">
        <v>272</v>
      </c>
      <c r="B6" s="125"/>
      <c r="C6" s="125"/>
      <c r="D6" s="125"/>
      <c r="E6" s="792" t="s">
        <v>283</v>
      </c>
      <c r="F6" s="792"/>
      <c r="G6" s="792"/>
      <c r="H6" s="792"/>
      <c r="I6" s="792"/>
      <c r="J6" s="792"/>
      <c r="K6" s="125"/>
      <c r="L6" s="127"/>
      <c r="M6" s="125"/>
      <c r="N6" s="125"/>
      <c r="O6" s="125"/>
      <c r="P6" s="128"/>
      <c r="Q6" s="128"/>
    </row>
    <row r="7" spans="1:17" ht="13.5" thickBot="1" x14ac:dyDescent="0.25">
      <c r="A7" s="129"/>
      <c r="B7" s="130"/>
      <c r="C7" s="130"/>
      <c r="D7" s="130"/>
      <c r="E7" s="130"/>
      <c r="F7" s="130"/>
      <c r="G7" s="130"/>
      <c r="H7" s="130"/>
      <c r="I7" s="130"/>
      <c r="J7" s="130"/>
      <c r="K7" s="130"/>
      <c r="L7" s="130"/>
      <c r="M7" s="130"/>
      <c r="N7" s="130"/>
      <c r="O7" s="130"/>
      <c r="P7" s="131"/>
    </row>
    <row r="8" spans="1:17" x14ac:dyDescent="0.2">
      <c r="A8" s="817" t="s">
        <v>405</v>
      </c>
      <c r="B8" s="818"/>
      <c r="C8" s="818"/>
      <c r="D8" s="818"/>
      <c r="E8" s="818"/>
      <c r="F8" s="818"/>
      <c r="G8" s="818"/>
      <c r="H8" s="818"/>
      <c r="I8" s="818"/>
      <c r="J8" s="818"/>
      <c r="K8" s="818"/>
      <c r="L8" s="818"/>
      <c r="M8" s="818"/>
      <c r="N8" s="818"/>
      <c r="O8" s="818"/>
      <c r="P8" s="819"/>
      <c r="Q8" s="1"/>
    </row>
    <row r="9" spans="1:17" x14ac:dyDescent="0.2">
      <c r="A9" s="820" t="s">
        <v>301</v>
      </c>
      <c r="B9" s="821"/>
      <c r="C9" s="821"/>
      <c r="D9" s="821"/>
      <c r="E9" s="821"/>
      <c r="F9" s="821"/>
      <c r="G9" s="821"/>
      <c r="H9" s="821"/>
      <c r="I9" s="821"/>
      <c r="J9" s="821"/>
      <c r="K9" s="821"/>
      <c r="L9" s="821"/>
      <c r="M9" s="821"/>
      <c r="N9" s="821"/>
      <c r="O9" s="821"/>
      <c r="P9" s="822"/>
      <c r="Q9" s="1"/>
    </row>
    <row r="10" spans="1:17" x14ac:dyDescent="0.2">
      <c r="A10" s="823"/>
      <c r="B10" s="824"/>
      <c r="C10" s="824"/>
      <c r="D10" s="824"/>
      <c r="E10" s="824"/>
      <c r="F10" s="824"/>
      <c r="G10" s="824"/>
      <c r="H10" s="824"/>
      <c r="I10" s="824"/>
      <c r="J10" s="824"/>
      <c r="K10" s="824"/>
      <c r="L10" s="824"/>
      <c r="M10" s="824"/>
      <c r="N10" s="824"/>
      <c r="O10" s="824"/>
      <c r="P10" s="825"/>
      <c r="Q10" s="1"/>
    </row>
    <row r="11" spans="1:17" x14ac:dyDescent="0.2">
      <c r="A11" s="611" t="s">
        <v>279</v>
      </c>
      <c r="B11" s="612"/>
      <c r="C11" s="612"/>
      <c r="D11" s="612"/>
      <c r="E11" s="612"/>
      <c r="F11" s="612"/>
      <c r="G11" s="612"/>
      <c r="H11" s="612"/>
      <c r="I11" s="612"/>
      <c r="J11" s="612"/>
      <c r="K11" s="612"/>
      <c r="L11" s="612"/>
      <c r="M11" s="612"/>
      <c r="N11" s="612"/>
      <c r="O11" s="612"/>
      <c r="P11" s="668"/>
      <c r="Q11" s="2"/>
    </row>
    <row r="12" spans="1:17" ht="14.25" customHeight="1" x14ac:dyDescent="0.2">
      <c r="A12" s="952" t="s">
        <v>463</v>
      </c>
      <c r="B12" s="953"/>
      <c r="C12" s="953"/>
      <c r="D12" s="953"/>
      <c r="E12" s="953"/>
      <c r="F12" s="953"/>
      <c r="G12" s="953"/>
      <c r="H12" s="953"/>
      <c r="I12" s="953"/>
      <c r="J12" s="953"/>
      <c r="K12" s="953"/>
      <c r="L12" s="953"/>
      <c r="M12" s="953"/>
      <c r="N12" s="953"/>
      <c r="O12" s="953"/>
      <c r="P12" s="954"/>
      <c r="Q12" s="1"/>
    </row>
    <row r="13" spans="1:17" ht="14.25" customHeight="1" x14ac:dyDescent="0.2">
      <c r="A13" s="955"/>
      <c r="B13" s="956"/>
      <c r="C13" s="956"/>
      <c r="D13" s="956"/>
      <c r="E13" s="956"/>
      <c r="F13" s="956"/>
      <c r="G13" s="956"/>
      <c r="H13" s="956"/>
      <c r="I13" s="956"/>
      <c r="J13" s="956"/>
      <c r="K13" s="956"/>
      <c r="L13" s="956"/>
      <c r="M13" s="956"/>
      <c r="N13" s="956"/>
      <c r="O13" s="956"/>
      <c r="P13" s="957"/>
      <c r="Q13" s="1"/>
    </row>
    <row r="14" spans="1:17" ht="14.25" customHeight="1" x14ac:dyDescent="0.2">
      <c r="A14" s="955"/>
      <c r="B14" s="956"/>
      <c r="C14" s="956"/>
      <c r="D14" s="956"/>
      <c r="E14" s="956"/>
      <c r="F14" s="956"/>
      <c r="G14" s="956"/>
      <c r="H14" s="956"/>
      <c r="I14" s="956"/>
      <c r="J14" s="956"/>
      <c r="K14" s="956"/>
      <c r="L14" s="956"/>
      <c r="M14" s="956"/>
      <c r="N14" s="956"/>
      <c r="O14" s="956"/>
      <c r="P14" s="957"/>
      <c r="Q14" s="1"/>
    </row>
    <row r="15" spans="1:17" ht="14.25" customHeight="1" x14ac:dyDescent="0.2">
      <c r="A15" s="955"/>
      <c r="B15" s="956"/>
      <c r="C15" s="956"/>
      <c r="D15" s="956"/>
      <c r="E15" s="956"/>
      <c r="F15" s="956"/>
      <c r="G15" s="956"/>
      <c r="H15" s="956"/>
      <c r="I15" s="956"/>
      <c r="J15" s="956"/>
      <c r="K15" s="956"/>
      <c r="L15" s="956"/>
      <c r="M15" s="956"/>
      <c r="N15" s="956"/>
      <c r="O15" s="956"/>
      <c r="P15" s="957"/>
      <c r="Q15" s="1"/>
    </row>
    <row r="16" spans="1:17" x14ac:dyDescent="0.2">
      <c r="A16" s="958"/>
      <c r="B16" s="959"/>
      <c r="C16" s="959"/>
      <c r="D16" s="959"/>
      <c r="E16" s="959"/>
      <c r="F16" s="959"/>
      <c r="G16" s="959"/>
      <c r="H16" s="959"/>
      <c r="I16" s="959"/>
      <c r="J16" s="959"/>
      <c r="K16" s="959"/>
      <c r="L16" s="959"/>
      <c r="M16" s="959"/>
      <c r="N16" s="959"/>
      <c r="O16" s="959"/>
      <c r="P16" s="960"/>
      <c r="Q16" s="1"/>
    </row>
    <row r="17" spans="1:18" x14ac:dyDescent="0.2">
      <c r="A17" s="611" t="s">
        <v>185</v>
      </c>
      <c r="B17" s="612"/>
      <c r="C17" s="612"/>
      <c r="D17" s="612"/>
      <c r="E17" s="612"/>
      <c r="F17" s="612"/>
      <c r="G17" s="612"/>
      <c r="H17" s="612"/>
      <c r="I17" s="612"/>
      <c r="J17" s="612"/>
      <c r="K17" s="612"/>
      <c r="L17" s="612"/>
      <c r="M17" s="612"/>
      <c r="N17" s="612"/>
      <c r="O17" s="612"/>
      <c r="P17" s="668"/>
      <c r="Q17" s="1"/>
    </row>
    <row r="18" spans="1:18" ht="14.25" x14ac:dyDescent="0.2">
      <c r="A18" s="835" t="s">
        <v>186</v>
      </c>
      <c r="B18" s="836"/>
      <c r="C18" s="836"/>
      <c r="D18" s="836"/>
      <c r="E18" s="836"/>
      <c r="F18" s="836"/>
      <c r="G18" s="836"/>
      <c r="H18" s="836"/>
      <c r="I18" s="836"/>
      <c r="J18" s="836"/>
      <c r="K18" s="836"/>
      <c r="L18" s="836"/>
      <c r="M18" s="836"/>
      <c r="N18" s="836"/>
      <c r="O18" s="836"/>
      <c r="P18" s="837"/>
      <c r="Q18" s="1"/>
    </row>
    <row r="19" spans="1:18" ht="14.25" customHeight="1" x14ac:dyDescent="0.2">
      <c r="A19" s="611" t="s">
        <v>225</v>
      </c>
      <c r="B19" s="612"/>
      <c r="C19" s="612"/>
      <c r="D19" s="612"/>
      <c r="E19" s="612"/>
      <c r="F19" s="612"/>
      <c r="G19" s="612"/>
      <c r="H19" s="612"/>
      <c r="I19" s="612"/>
      <c r="J19" s="612"/>
      <c r="K19" s="612"/>
      <c r="L19" s="612"/>
      <c r="M19" s="612"/>
      <c r="N19" s="612"/>
      <c r="O19" s="612"/>
      <c r="P19" s="668"/>
      <c r="Q19" s="1"/>
    </row>
    <row r="20" spans="1:18" ht="15" thickBot="1" x14ac:dyDescent="0.25">
      <c r="A20" s="820" t="s">
        <v>302</v>
      </c>
      <c r="B20" s="821"/>
      <c r="C20" s="821"/>
      <c r="D20" s="821"/>
      <c r="E20" s="821"/>
      <c r="F20" s="821"/>
      <c r="G20" s="821"/>
      <c r="H20" s="821"/>
      <c r="I20" s="821"/>
      <c r="J20" s="821"/>
      <c r="K20" s="821"/>
      <c r="L20" s="821"/>
      <c r="M20" s="821"/>
      <c r="N20" s="821"/>
      <c r="O20" s="821"/>
      <c r="P20" s="822"/>
      <c r="Q20" s="1"/>
    </row>
    <row r="21" spans="1:18" ht="13.5" customHeight="1" thickBot="1" x14ac:dyDescent="0.25">
      <c r="A21" s="838" t="s">
        <v>273</v>
      </c>
      <c r="B21" s="839"/>
      <c r="C21" s="839"/>
      <c r="D21" s="839"/>
      <c r="E21" s="839"/>
      <c r="F21" s="839"/>
      <c r="G21" s="839"/>
      <c r="H21" s="839"/>
      <c r="I21" s="839"/>
      <c r="J21" s="839"/>
      <c r="K21" s="839"/>
      <c r="L21" s="839"/>
      <c r="M21" s="839"/>
      <c r="N21" s="839"/>
      <c r="O21" s="840"/>
      <c r="P21" s="841"/>
      <c r="Q21" s="1"/>
    </row>
    <row r="22" spans="1:18" s="6" customFormat="1" ht="49.5" customHeight="1" x14ac:dyDescent="0.2">
      <c r="A22" s="810"/>
      <c r="B22" s="811"/>
      <c r="C22" s="811"/>
      <c r="D22" s="811"/>
      <c r="E22" s="811"/>
      <c r="F22" s="811"/>
      <c r="G22" s="389">
        <f>P1-3</f>
        <v>2010</v>
      </c>
      <c r="H22" s="389">
        <f>P1-2</f>
        <v>2011</v>
      </c>
      <c r="I22" s="389">
        <f>P1-1</f>
        <v>2012</v>
      </c>
      <c r="J22" s="390" t="s">
        <v>284</v>
      </c>
      <c r="K22" s="134" t="s">
        <v>226</v>
      </c>
      <c r="L22" s="391" t="s">
        <v>455</v>
      </c>
      <c r="M22" s="135" t="s">
        <v>232</v>
      </c>
      <c r="N22" s="134" t="s">
        <v>233</v>
      </c>
      <c r="O22" s="392" t="s">
        <v>82</v>
      </c>
      <c r="P22" s="393" t="s">
        <v>234</v>
      </c>
      <c r="Q22" s="394"/>
      <c r="R22" s="395"/>
    </row>
    <row r="23" spans="1:18" ht="12.75" customHeight="1" x14ac:dyDescent="0.2">
      <c r="A23" s="812" t="s">
        <v>274</v>
      </c>
      <c r="B23" s="800"/>
      <c r="C23" s="800"/>
      <c r="D23" s="800"/>
      <c r="E23" s="800"/>
      <c r="F23" s="800"/>
      <c r="G23" s="808"/>
      <c r="H23" s="808"/>
      <c r="I23" s="808"/>
      <c r="J23" s="808"/>
      <c r="K23" s="808"/>
      <c r="L23" s="808"/>
      <c r="M23" s="808"/>
      <c r="N23" s="808"/>
      <c r="O23" s="808"/>
      <c r="P23" s="809"/>
    </row>
    <row r="24" spans="1:18" ht="12.75" customHeight="1" x14ac:dyDescent="0.2">
      <c r="A24" s="798" t="s">
        <v>220</v>
      </c>
      <c r="B24" s="799"/>
      <c r="C24" s="799"/>
      <c r="D24" s="799"/>
      <c r="E24" s="799"/>
      <c r="F24" s="799"/>
      <c r="G24" s="75">
        <v>1511</v>
      </c>
      <c r="H24" s="75">
        <v>1529</v>
      </c>
      <c r="I24" s="141">
        <v>1506</v>
      </c>
      <c r="J24" s="139">
        <f>(G24+H24+I24)/3</f>
        <v>1515.3333333333333</v>
      </c>
      <c r="K24" s="140"/>
      <c r="L24" s="35">
        <f>(G24+H24+I24)/3</f>
        <v>1515.3333333333333</v>
      </c>
      <c r="M24" s="486">
        <v>1510</v>
      </c>
      <c r="N24" s="376"/>
      <c r="O24" s="222">
        <f>N24/L24</f>
        <v>0</v>
      </c>
      <c r="P24" s="223">
        <f>N24/M24</f>
        <v>0</v>
      </c>
    </row>
    <row r="25" spans="1:18" ht="14.25" customHeight="1" x14ac:dyDescent="0.2">
      <c r="A25" s="796" t="s">
        <v>215</v>
      </c>
      <c r="B25" s="797"/>
      <c r="C25" s="797"/>
      <c r="D25" s="797"/>
      <c r="E25" s="797"/>
      <c r="F25" s="797"/>
      <c r="G25" s="112">
        <v>144</v>
      </c>
      <c r="H25" s="112">
        <v>115</v>
      </c>
      <c r="I25" s="145">
        <v>125</v>
      </c>
      <c r="J25" s="112">
        <f>(G25+H25+I25)/3</f>
        <v>128</v>
      </c>
      <c r="K25" s="144"/>
      <c r="L25" s="36">
        <f>(G25+H25+I25)/3</f>
        <v>128</v>
      </c>
      <c r="M25" s="487">
        <f>74+40</f>
        <v>114</v>
      </c>
      <c r="N25" s="378"/>
      <c r="O25" s="225">
        <f>N25/L25</f>
        <v>0</v>
      </c>
      <c r="P25" s="147">
        <f>N25/M25</f>
        <v>0</v>
      </c>
    </row>
    <row r="26" spans="1:18" ht="12" customHeight="1" x14ac:dyDescent="0.2">
      <c r="A26" s="796" t="s">
        <v>253</v>
      </c>
      <c r="B26" s="797"/>
      <c r="C26" s="797"/>
      <c r="D26" s="797"/>
      <c r="E26" s="797"/>
      <c r="F26" s="797"/>
      <c r="G26" s="112">
        <v>97</v>
      </c>
      <c r="H26" s="112">
        <v>114</v>
      </c>
      <c r="I26" s="224">
        <v>111</v>
      </c>
      <c r="J26" s="112">
        <f>(G26+H26+I26)/3</f>
        <v>107.33333333333333</v>
      </c>
      <c r="K26" s="144"/>
      <c r="L26" s="65">
        <f>(G26+H26+I26)/3</f>
        <v>107.33333333333333</v>
      </c>
      <c r="M26" s="488">
        <v>111</v>
      </c>
      <c r="N26" s="377"/>
      <c r="O26" s="244">
        <f>(N26/L26)-100%</f>
        <v>-1</v>
      </c>
      <c r="P26" s="245">
        <f>(N26/M26)-100%</f>
        <v>-1</v>
      </c>
    </row>
    <row r="27" spans="1:18" ht="12" customHeight="1" x14ac:dyDescent="0.2">
      <c r="A27" s="796" t="s">
        <v>191</v>
      </c>
      <c r="B27" s="797"/>
      <c r="C27" s="797"/>
      <c r="D27" s="797"/>
      <c r="E27" s="797"/>
      <c r="F27" s="797"/>
      <c r="G27" s="112">
        <v>10263</v>
      </c>
      <c r="H27" s="112">
        <v>11485</v>
      </c>
      <c r="I27" s="145">
        <v>12357</v>
      </c>
      <c r="J27" s="112">
        <f>(G27+H27+I27)/3</f>
        <v>11368.333333333334</v>
      </c>
      <c r="K27" s="144"/>
      <c r="L27" s="36">
        <f>(G27+H27+I27)/3</f>
        <v>11368.333333333334</v>
      </c>
      <c r="M27" s="487">
        <v>12400</v>
      </c>
      <c r="N27" s="378"/>
      <c r="O27" s="225">
        <f>(N27/L27)-100%</f>
        <v>-1</v>
      </c>
      <c r="P27" s="147">
        <f>(N27/M27)-100%</f>
        <v>-1</v>
      </c>
    </row>
    <row r="28" spans="1:18" ht="12" customHeight="1" x14ac:dyDescent="0.2">
      <c r="A28" s="796" t="s">
        <v>184</v>
      </c>
      <c r="B28" s="797"/>
      <c r="C28" s="797"/>
      <c r="D28" s="797"/>
      <c r="E28" s="797"/>
      <c r="F28" s="797"/>
      <c r="G28" s="112">
        <v>0</v>
      </c>
      <c r="H28" s="112">
        <v>0</v>
      </c>
      <c r="I28" s="224">
        <v>0</v>
      </c>
      <c r="J28" s="112">
        <f>(G28+H28+I28)/3</f>
        <v>0</v>
      </c>
      <c r="K28" s="144"/>
      <c r="L28" s="36">
        <f>(G28+H28+I28)/3</f>
        <v>0</v>
      </c>
      <c r="M28" s="488">
        <v>0</v>
      </c>
      <c r="N28" s="377"/>
      <c r="O28" s="244">
        <v>0</v>
      </c>
      <c r="P28" s="245">
        <v>0</v>
      </c>
    </row>
    <row r="29" spans="1:18" hidden="1" x14ac:dyDescent="0.2">
      <c r="A29" s="536"/>
      <c r="B29" s="537"/>
      <c r="C29" s="537"/>
      <c r="D29" s="537"/>
      <c r="E29" s="537"/>
      <c r="F29" s="537"/>
      <c r="G29" s="537"/>
      <c r="H29" s="537"/>
      <c r="I29" s="537"/>
      <c r="J29" s="537"/>
      <c r="K29" s="537"/>
      <c r="L29" s="965"/>
      <c r="M29" s="537"/>
      <c r="N29" s="537"/>
      <c r="O29" s="965"/>
      <c r="P29" s="966"/>
    </row>
    <row r="30" spans="1:18" ht="12.75" customHeight="1" x14ac:dyDescent="0.2">
      <c r="A30" s="812" t="s">
        <v>275</v>
      </c>
      <c r="B30" s="800"/>
      <c r="C30" s="800"/>
      <c r="D30" s="800"/>
      <c r="E30" s="800"/>
      <c r="F30" s="800"/>
      <c r="G30" s="804"/>
      <c r="H30" s="804"/>
      <c r="I30" s="804"/>
      <c r="J30" s="804"/>
      <c r="K30" s="804"/>
      <c r="L30" s="804"/>
      <c r="M30" s="804"/>
      <c r="N30" s="804"/>
      <c r="O30" s="804"/>
      <c r="P30" s="805"/>
      <c r="R30" s="150"/>
    </row>
    <row r="31" spans="1:18" ht="12.75" customHeight="1" x14ac:dyDescent="0.2">
      <c r="A31" s="806"/>
      <c r="B31" s="807"/>
      <c r="C31" s="807"/>
      <c r="D31" s="807"/>
      <c r="E31" s="807"/>
      <c r="F31" s="807"/>
      <c r="G31" s="114"/>
      <c r="H31" s="114"/>
      <c r="I31" s="114"/>
      <c r="J31" s="114"/>
      <c r="K31" s="151"/>
      <c r="L31" s="37"/>
      <c r="M31" s="152"/>
      <c r="N31" s="153"/>
      <c r="O31" s="154"/>
      <c r="P31" s="155"/>
      <c r="R31" s="150"/>
    </row>
    <row r="32" spans="1:18" ht="14.25" customHeight="1" x14ac:dyDescent="0.2">
      <c r="A32" s="812" t="s">
        <v>248</v>
      </c>
      <c r="B32" s="800"/>
      <c r="C32" s="800"/>
      <c r="D32" s="800"/>
      <c r="E32" s="800"/>
      <c r="F32" s="800"/>
      <c r="G32" s="800"/>
      <c r="H32" s="800"/>
      <c r="I32" s="800"/>
      <c r="J32" s="800"/>
      <c r="K32" s="800"/>
      <c r="L32" s="800"/>
      <c r="M32" s="800"/>
      <c r="N32" s="800"/>
      <c r="O32" s="800"/>
      <c r="P32" s="801"/>
    </row>
    <row r="33" spans="1:19" ht="16.5" customHeight="1" x14ac:dyDescent="0.2">
      <c r="A33" s="796" t="s">
        <v>372</v>
      </c>
      <c r="B33" s="797"/>
      <c r="C33" s="797"/>
      <c r="D33" s="797"/>
      <c r="E33" s="797"/>
      <c r="F33" s="797"/>
      <c r="G33" s="325">
        <v>68758.627999999997</v>
      </c>
      <c r="H33" s="325">
        <v>68782.566999999995</v>
      </c>
      <c r="I33" s="205">
        <v>71488.964000000007</v>
      </c>
      <c r="J33" s="204">
        <f>(G33+H33+I33)/3</f>
        <v>69676.719666666671</v>
      </c>
      <c r="K33" s="242"/>
      <c r="L33" s="71">
        <f>(G33+H33+I33)/3</f>
        <v>69676.719666666671</v>
      </c>
      <c r="M33" s="493">
        <f>I33</f>
        <v>71488.964000000007</v>
      </c>
      <c r="N33" s="449"/>
      <c r="O33" s="142">
        <f>(N33/L33)-100%</f>
        <v>-1</v>
      </c>
      <c r="P33" s="143">
        <f>(N33/M33)-100%</f>
        <v>-1</v>
      </c>
    </row>
    <row r="34" spans="1:19" x14ac:dyDescent="0.2">
      <c r="A34" s="796" t="s">
        <v>260</v>
      </c>
      <c r="B34" s="797"/>
      <c r="C34" s="797"/>
      <c r="D34" s="797"/>
      <c r="E34" s="797"/>
      <c r="F34" s="797"/>
      <c r="G34" s="325">
        <v>44626.64</v>
      </c>
      <c r="H34" s="325">
        <v>52351.76</v>
      </c>
      <c r="I34" s="205">
        <v>68472</v>
      </c>
      <c r="J34" s="205">
        <f>(G34+H34+I34)/3</f>
        <v>55150.133333333331</v>
      </c>
      <c r="K34" s="243"/>
      <c r="L34" s="71">
        <f>(G34+H34+I34)/3</f>
        <v>55150.133333333331</v>
      </c>
      <c r="M34" s="493">
        <v>65000</v>
      </c>
      <c r="N34" s="449"/>
      <c r="O34" s="146">
        <f>(N34/L34)-100%</f>
        <v>-1</v>
      </c>
      <c r="P34" s="147">
        <f>(N34/M34)-100%</f>
        <v>-1</v>
      </c>
    </row>
    <row r="35" spans="1:19" x14ac:dyDescent="0.2">
      <c r="A35" s="796" t="s">
        <v>190</v>
      </c>
      <c r="B35" s="797"/>
      <c r="C35" s="797"/>
      <c r="D35" s="797"/>
      <c r="E35" s="797"/>
      <c r="F35" s="797"/>
      <c r="G35" s="326">
        <v>55000</v>
      </c>
      <c r="H35" s="326">
        <v>55000</v>
      </c>
      <c r="I35" s="204">
        <v>58000</v>
      </c>
      <c r="J35" s="205">
        <f>(G35+H35+I35)/3</f>
        <v>56000</v>
      </c>
      <c r="K35" s="243"/>
      <c r="L35" s="71">
        <f>(G35+H35+I35)/3</f>
        <v>56000</v>
      </c>
      <c r="M35" s="498">
        <v>75000</v>
      </c>
      <c r="N35" s="450"/>
      <c r="O35" s="146">
        <f>(N35/L35)-100%</f>
        <v>-1</v>
      </c>
      <c r="P35" s="147">
        <f>(N35/M35)-100%</f>
        <v>-1</v>
      </c>
    </row>
    <row r="36" spans="1:19" x14ac:dyDescent="0.2">
      <c r="A36" s="796" t="s">
        <v>255</v>
      </c>
      <c r="B36" s="797"/>
      <c r="C36" s="797"/>
      <c r="D36" s="797"/>
      <c r="E36" s="797"/>
      <c r="F36" s="797"/>
      <c r="G36" s="325">
        <v>0</v>
      </c>
      <c r="H36" s="325">
        <v>0</v>
      </c>
      <c r="I36" s="205">
        <v>0</v>
      </c>
      <c r="J36" s="205">
        <f>(G36+H36+I36)/3</f>
        <v>0</v>
      </c>
      <c r="K36" s="243"/>
      <c r="L36" s="71">
        <f>(G36+H36+I36)/3</f>
        <v>0</v>
      </c>
      <c r="M36" s="493">
        <v>0</v>
      </c>
      <c r="N36" s="449"/>
      <c r="O36" s="146">
        <v>0</v>
      </c>
      <c r="P36" s="147">
        <v>0</v>
      </c>
    </row>
    <row r="37" spans="1:19" x14ac:dyDescent="0.2">
      <c r="A37" s="796" t="s">
        <v>256</v>
      </c>
      <c r="B37" s="797"/>
      <c r="C37" s="797"/>
      <c r="D37" s="797"/>
      <c r="E37" s="797"/>
      <c r="F37" s="797"/>
      <c r="G37" s="325">
        <v>0</v>
      </c>
      <c r="H37" s="325">
        <v>0</v>
      </c>
      <c r="I37" s="205">
        <v>0</v>
      </c>
      <c r="J37" s="205">
        <f>(G37+H37+I37)/3</f>
        <v>0</v>
      </c>
      <c r="K37" s="243"/>
      <c r="L37" s="71">
        <f>(G37+H37+I37)/3</f>
        <v>0</v>
      </c>
      <c r="M37" s="493">
        <v>0</v>
      </c>
      <c r="N37" s="449"/>
      <c r="O37" s="146">
        <v>0</v>
      </c>
      <c r="P37" s="147">
        <v>0</v>
      </c>
    </row>
    <row r="38" spans="1:19" ht="12" hidden="1" customHeight="1" x14ac:dyDescent="0.2">
      <c r="A38" s="812" t="s">
        <v>277</v>
      </c>
      <c r="B38" s="800"/>
      <c r="C38" s="800"/>
      <c r="D38" s="800"/>
      <c r="E38" s="800"/>
      <c r="F38" s="800"/>
      <c r="G38" s="800"/>
      <c r="H38" s="800"/>
      <c r="I38" s="800"/>
      <c r="J38" s="800"/>
      <c r="K38" s="800"/>
      <c r="L38" s="800"/>
      <c r="M38" s="800"/>
      <c r="N38" s="800"/>
      <c r="O38" s="800"/>
      <c r="P38" s="801"/>
      <c r="S38" s="157"/>
    </row>
    <row r="39" spans="1:19" ht="15" hidden="1" customHeight="1" x14ac:dyDescent="0.2">
      <c r="A39" s="842" t="s">
        <v>217</v>
      </c>
      <c r="B39" s="843"/>
      <c r="C39" s="843"/>
      <c r="D39" s="843"/>
      <c r="E39" s="843"/>
      <c r="F39" s="843"/>
      <c r="G39" s="231"/>
      <c r="H39" s="231"/>
      <c r="I39" s="231"/>
      <c r="J39" s="231">
        <f>(G39+H39+I39)/3</f>
        <v>0</v>
      </c>
      <c r="K39" s="232"/>
      <c r="L39" s="76">
        <f>(G39+H39+I39)/3</f>
        <v>0</v>
      </c>
      <c r="M39" s="288"/>
      <c r="N39" s="289"/>
      <c r="O39" s="142" t="e">
        <f>(N39/L39)-100%</f>
        <v>#DIV/0!</v>
      </c>
      <c r="P39" s="143" t="e">
        <f>(N39/M39)-100%</f>
        <v>#DIV/0!</v>
      </c>
    </row>
    <row r="40" spans="1:19" hidden="1" x14ac:dyDescent="0.2">
      <c r="A40" s="796" t="s">
        <v>192</v>
      </c>
      <c r="B40" s="797"/>
      <c r="C40" s="797"/>
      <c r="D40" s="797"/>
      <c r="E40" s="797"/>
      <c r="F40" s="797"/>
      <c r="G40" s="112"/>
      <c r="H40" s="112"/>
      <c r="I40" s="112"/>
      <c r="J40" s="112">
        <f>(G40+H40+I40)/3</f>
        <v>0</v>
      </c>
      <c r="K40" s="144"/>
      <c r="L40" s="36">
        <f>(G40+H40+I40)/3</f>
        <v>0</v>
      </c>
      <c r="M40" s="296"/>
      <c r="N40" s="145">
        <v>0</v>
      </c>
      <c r="O40" s="146" t="e">
        <f>(N40/L40)-100%</f>
        <v>#DIV/0!</v>
      </c>
      <c r="P40" s="147" t="e">
        <f>(N40/M40)-100%</f>
        <v>#DIV/0!</v>
      </c>
    </row>
    <row r="41" spans="1:19" ht="13.5" thickBot="1" x14ac:dyDescent="0.25">
      <c r="A41" s="975"/>
      <c r="B41" s="965"/>
      <c r="C41" s="965"/>
      <c r="D41" s="965"/>
      <c r="E41" s="965"/>
      <c r="F41" s="965"/>
      <c r="G41" s="965"/>
      <c r="H41" s="965"/>
      <c r="I41" s="965"/>
      <c r="J41" s="965"/>
      <c r="K41" s="965"/>
      <c r="L41" s="965"/>
      <c r="M41" s="965"/>
      <c r="N41" s="965"/>
      <c r="O41" s="965"/>
      <c r="P41" s="966"/>
    </row>
    <row r="42" spans="1:19" x14ac:dyDescent="0.2">
      <c r="A42" s="939" t="s">
        <v>371</v>
      </c>
      <c r="B42" s="940"/>
      <c r="C42" s="940"/>
      <c r="D42" s="940"/>
      <c r="E42" s="940"/>
      <c r="F42" s="940"/>
      <c r="G42" s="941"/>
      <c r="H42" s="942"/>
      <c r="I42" s="942"/>
      <c r="J42" s="942"/>
      <c r="K42" s="942"/>
      <c r="L42" s="942"/>
      <c r="M42" s="942"/>
      <c r="N42" s="942"/>
      <c r="O42" s="942"/>
      <c r="P42" s="943"/>
    </row>
    <row r="43" spans="1:19" s="435" customFormat="1" ht="22.5" customHeight="1" x14ac:dyDescent="0.2">
      <c r="A43" s="944" t="s">
        <v>79</v>
      </c>
      <c r="B43" s="945"/>
      <c r="C43" s="946"/>
      <c r="D43" s="418" t="s">
        <v>280</v>
      </c>
      <c r="E43" s="432" t="s">
        <v>316</v>
      </c>
      <c r="F43" s="437" t="s">
        <v>424</v>
      </c>
      <c r="G43" s="432" t="s">
        <v>453</v>
      </c>
      <c r="H43" s="437" t="s">
        <v>470</v>
      </c>
      <c r="I43" s="1011" t="s">
        <v>315</v>
      </c>
      <c r="J43" s="1012"/>
      <c r="K43" s="1012"/>
      <c r="L43" s="1013"/>
      <c r="M43" s="970" t="s">
        <v>317</v>
      </c>
      <c r="N43" s="945"/>
      <c r="O43" s="945"/>
      <c r="P43" s="971"/>
    </row>
    <row r="44" spans="1:19" x14ac:dyDescent="0.2">
      <c r="A44" s="925" t="s">
        <v>425</v>
      </c>
      <c r="B44" s="519"/>
      <c r="C44" s="926"/>
      <c r="D44" s="400" t="s">
        <v>327</v>
      </c>
      <c r="E44" s="401">
        <v>3844.6910000000007</v>
      </c>
      <c r="F44" s="401">
        <v>4119.6910000000007</v>
      </c>
      <c r="G44" s="401">
        <v>4126.0880000000006</v>
      </c>
      <c r="H44" s="379"/>
      <c r="I44" s="1019" t="s">
        <v>341</v>
      </c>
      <c r="J44" s="1020"/>
      <c r="K44" s="1020"/>
      <c r="L44" s="1021"/>
      <c r="M44" s="927" t="s">
        <v>346</v>
      </c>
      <c r="N44" s="928"/>
      <c r="O44" s="928"/>
      <c r="P44" s="929"/>
    </row>
    <row r="45" spans="1:19" ht="12.75" customHeight="1" x14ac:dyDescent="0.2">
      <c r="A45" s="925" t="s">
        <v>323</v>
      </c>
      <c r="B45" s="519"/>
      <c r="C45" s="926"/>
      <c r="D45" s="400" t="s">
        <v>324</v>
      </c>
      <c r="E45" s="401">
        <v>3179.48</v>
      </c>
      <c r="F45" s="401">
        <v>3185.0360000000001</v>
      </c>
      <c r="G45" s="401">
        <v>3185.0360000000001</v>
      </c>
      <c r="H45" s="379"/>
      <c r="I45" s="1019"/>
      <c r="J45" s="1020"/>
      <c r="K45" s="1020"/>
      <c r="L45" s="1021"/>
      <c r="M45" s="927" t="s">
        <v>373</v>
      </c>
      <c r="N45" s="928"/>
      <c r="O45" s="928"/>
      <c r="P45" s="929"/>
    </row>
    <row r="46" spans="1:19" x14ac:dyDescent="0.2">
      <c r="A46" s="925" t="s">
        <v>337</v>
      </c>
      <c r="B46" s="519"/>
      <c r="C46" s="926"/>
      <c r="D46" s="400" t="s">
        <v>338</v>
      </c>
      <c r="E46" s="401">
        <v>6734.4570000000003</v>
      </c>
      <c r="F46" s="401">
        <v>6477.8399999999992</v>
      </c>
      <c r="G46" s="401">
        <v>6177.8399999999992</v>
      </c>
      <c r="H46" s="379"/>
      <c r="I46" s="1019"/>
      <c r="J46" s="1020"/>
      <c r="K46" s="1020"/>
      <c r="L46" s="1021"/>
      <c r="M46" s="927" t="s">
        <v>376</v>
      </c>
      <c r="N46" s="928"/>
      <c r="O46" s="928"/>
      <c r="P46" s="929"/>
    </row>
    <row r="47" spans="1:19" ht="13.5" thickBot="1" x14ac:dyDescent="0.25">
      <c r="A47" s="935" t="s">
        <v>409</v>
      </c>
      <c r="B47" s="515"/>
      <c r="C47" s="936"/>
      <c r="D47" s="408"/>
      <c r="E47" s="409">
        <v>13758.628000000001</v>
      </c>
      <c r="F47" s="409">
        <v>13782.566999999999</v>
      </c>
      <c r="G47" s="409">
        <v>13488.964</v>
      </c>
      <c r="H47" s="443"/>
      <c r="I47" s="986"/>
      <c r="J47" s="515"/>
      <c r="K47" s="515"/>
      <c r="L47" s="936"/>
      <c r="M47" s="412"/>
      <c r="N47" s="412"/>
      <c r="O47" s="412"/>
      <c r="P47" s="413"/>
    </row>
    <row r="48" spans="1:19" ht="15" thickBot="1" x14ac:dyDescent="0.25">
      <c r="A48" s="247"/>
      <c r="B48" s="248"/>
      <c r="C48" s="248"/>
      <c r="D48" s="248"/>
      <c r="E48" s="248"/>
      <c r="F48" s="248"/>
      <c r="G48" s="248"/>
      <c r="H48" s="248"/>
      <c r="I48" s="248"/>
      <c r="J48" s="248"/>
      <c r="K48" s="248"/>
      <c r="L48" s="248"/>
      <c r="M48" s="248"/>
      <c r="N48" s="248"/>
      <c r="O48" s="249"/>
      <c r="P48" s="250"/>
      <c r="Q48" s="1"/>
    </row>
    <row r="49" spans="1:18" ht="12.75" customHeight="1" x14ac:dyDescent="0.2">
      <c r="A49" s="914" t="s">
        <v>231</v>
      </c>
      <c r="B49" s="915"/>
      <c r="C49" s="915"/>
      <c r="D49" s="915"/>
      <c r="E49" s="915"/>
      <c r="F49" s="915"/>
      <c r="G49" s="915"/>
      <c r="H49" s="915"/>
      <c r="I49" s="915"/>
      <c r="J49" s="915"/>
      <c r="K49" s="916"/>
      <c r="L49" s="863" t="s">
        <v>81</v>
      </c>
      <c r="M49" s="863" t="s">
        <v>80</v>
      </c>
      <c r="N49" s="886" t="s">
        <v>235</v>
      </c>
      <c r="O49" s="884" t="s">
        <v>228</v>
      </c>
      <c r="P49" s="909" t="s">
        <v>227</v>
      </c>
      <c r="Q49" s="1"/>
    </row>
    <row r="50" spans="1:18" ht="16.5" customHeight="1" thickBot="1" x14ac:dyDescent="0.25">
      <c r="A50" s="917"/>
      <c r="B50" s="918"/>
      <c r="C50" s="918"/>
      <c r="D50" s="918"/>
      <c r="E50" s="918"/>
      <c r="F50" s="918"/>
      <c r="G50" s="918"/>
      <c r="H50" s="918"/>
      <c r="I50" s="918"/>
      <c r="J50" s="918"/>
      <c r="K50" s="919"/>
      <c r="L50" s="508"/>
      <c r="M50" s="508"/>
      <c r="N50" s="887"/>
      <c r="O50" s="885"/>
      <c r="P50" s="910"/>
      <c r="Q50" s="1"/>
    </row>
    <row r="51" spans="1:18" ht="16.5" customHeight="1" thickTop="1" thickBot="1" x14ac:dyDescent="0.25">
      <c r="A51" s="853" t="s">
        <v>221</v>
      </c>
      <c r="B51" s="854"/>
      <c r="C51" s="854"/>
      <c r="D51" s="854"/>
      <c r="E51" s="854"/>
      <c r="F51" s="854"/>
      <c r="G51" s="854"/>
      <c r="H51" s="854"/>
      <c r="I51" s="854"/>
      <c r="J51" s="854"/>
      <c r="K51" s="855"/>
      <c r="L51" s="20"/>
      <c r="M51" s="20"/>
      <c r="N51" s="21"/>
      <c r="O51" s="20"/>
      <c r="P51" s="165"/>
      <c r="Q51" s="1"/>
    </row>
    <row r="52" spans="1:18" ht="23.25" customHeight="1" thickTop="1" x14ac:dyDescent="0.2">
      <c r="A52" s="985" t="s">
        <v>214</v>
      </c>
      <c r="B52" s="847"/>
      <c r="C52" s="847"/>
      <c r="D52" s="847"/>
      <c r="E52" s="847"/>
      <c r="F52" s="847"/>
      <c r="G52" s="847"/>
      <c r="H52" s="847"/>
      <c r="I52" s="847"/>
      <c r="J52" s="847"/>
      <c r="K52" s="848"/>
      <c r="L52" s="17">
        <f>L26/L25</f>
        <v>0.83854166666666663</v>
      </c>
      <c r="M52" s="167">
        <f>M26/M25</f>
        <v>0.97368421052631582</v>
      </c>
      <c r="N52" s="168" t="e">
        <f>N26/N25</f>
        <v>#DIV/0!</v>
      </c>
      <c r="O52" s="18" t="e">
        <f>N52-M52</f>
        <v>#DIV/0!</v>
      </c>
      <c r="P52" s="169" t="e">
        <f>IF(N52&gt;=M52,"OK","NOOK")</f>
        <v>#DIV/0!</v>
      </c>
      <c r="Q52" s="1"/>
    </row>
    <row r="53" spans="1:18" ht="24.75" customHeight="1" x14ac:dyDescent="0.2">
      <c r="A53" s="862" t="s">
        <v>239</v>
      </c>
      <c r="B53" s="845"/>
      <c r="C53" s="845"/>
      <c r="D53" s="845"/>
      <c r="E53" s="845"/>
      <c r="F53" s="845"/>
      <c r="G53" s="845"/>
      <c r="H53" s="845"/>
      <c r="I53" s="845"/>
      <c r="J53" s="109"/>
      <c r="K53" s="109"/>
      <c r="L53" s="54">
        <f>L28/L26</f>
        <v>0</v>
      </c>
      <c r="M53" s="174">
        <f>M28/M26</f>
        <v>0</v>
      </c>
      <c r="N53" s="182" t="e">
        <f>N28/N26</f>
        <v>#DIV/0!</v>
      </c>
      <c r="O53" s="18" t="e">
        <f>N53-M53</f>
        <v>#DIV/0!</v>
      </c>
      <c r="P53" s="169" t="e">
        <f>IF(N53&lt;=M53,"OK","NOOK")</f>
        <v>#DIV/0!</v>
      </c>
      <c r="Q53" s="64"/>
      <c r="R53" s="125"/>
    </row>
    <row r="54" spans="1:18" ht="24.75" customHeight="1" x14ac:dyDescent="0.2">
      <c r="A54" s="844" t="s">
        <v>240</v>
      </c>
      <c r="B54" s="845"/>
      <c r="C54" s="845"/>
      <c r="D54" s="845"/>
      <c r="E54" s="845"/>
      <c r="F54" s="845"/>
      <c r="G54" s="845"/>
      <c r="H54" s="845"/>
      <c r="I54" s="1022"/>
      <c r="J54" s="913"/>
      <c r="K54" s="913"/>
      <c r="L54" s="18">
        <v>0</v>
      </c>
      <c r="M54" s="170">
        <v>0</v>
      </c>
      <c r="N54" s="171">
        <v>0</v>
      </c>
      <c r="O54" s="18">
        <f>N54-M54</f>
        <v>0</v>
      </c>
      <c r="P54" s="169" t="str">
        <f>IF(N54&gt;=M54,"OK","NOOK")</f>
        <v>OK</v>
      </c>
      <c r="Q54" s="1"/>
    </row>
    <row r="55" spans="1:18" ht="13.5" thickBot="1" x14ac:dyDescent="0.25">
      <c r="A55" s="911"/>
      <c r="B55" s="912"/>
      <c r="C55" s="912"/>
      <c r="D55" s="912"/>
      <c r="E55" s="912"/>
      <c r="F55" s="912"/>
      <c r="G55" s="912"/>
      <c r="H55" s="912"/>
      <c r="I55" s="912"/>
      <c r="J55" s="913"/>
      <c r="K55" s="913"/>
      <c r="L55" s="18"/>
      <c r="M55" s="170"/>
      <c r="N55" s="171"/>
      <c r="O55" s="18"/>
      <c r="P55" s="169"/>
      <c r="Q55" s="1"/>
    </row>
    <row r="56" spans="1:18" ht="15" hidden="1" customHeight="1" thickTop="1" thickBot="1" x14ac:dyDescent="0.25">
      <c r="A56" s="853" t="s">
        <v>222</v>
      </c>
      <c r="B56" s="854"/>
      <c r="C56" s="854"/>
      <c r="D56" s="854"/>
      <c r="E56" s="854"/>
      <c r="F56" s="854"/>
      <c r="G56" s="854"/>
      <c r="H56" s="854"/>
      <c r="I56" s="854"/>
      <c r="J56" s="854"/>
      <c r="K56" s="855"/>
      <c r="L56" s="47"/>
      <c r="M56" s="43"/>
      <c r="N56" s="21"/>
      <c r="O56" s="20"/>
      <c r="P56" s="48"/>
      <c r="Q56" s="1"/>
    </row>
    <row r="57" spans="1:18" ht="14.25" hidden="1" thickTop="1" thickBot="1" x14ac:dyDescent="0.25">
      <c r="A57" s="859"/>
      <c r="B57" s="860"/>
      <c r="C57" s="860"/>
      <c r="D57" s="860"/>
      <c r="E57" s="860"/>
      <c r="F57" s="860"/>
      <c r="G57" s="860"/>
      <c r="H57" s="860"/>
      <c r="I57" s="860"/>
      <c r="J57" s="860"/>
      <c r="K57" s="861"/>
      <c r="L57" s="26"/>
      <c r="M57" s="235"/>
      <c r="N57" s="236"/>
      <c r="O57" s="19"/>
      <c r="P57" s="237"/>
      <c r="Q57" s="1"/>
    </row>
    <row r="58" spans="1:18" ht="15" customHeight="1" thickTop="1" thickBot="1" x14ac:dyDescent="0.25">
      <c r="A58" s="853" t="s">
        <v>223</v>
      </c>
      <c r="B58" s="854"/>
      <c r="C58" s="854"/>
      <c r="D58" s="854"/>
      <c r="E58" s="854"/>
      <c r="F58" s="854"/>
      <c r="G58" s="854"/>
      <c r="H58" s="854"/>
      <c r="I58" s="854"/>
      <c r="J58" s="854"/>
      <c r="K58" s="855"/>
      <c r="L58" s="41"/>
      <c r="M58" s="45"/>
      <c r="N58" s="21"/>
      <c r="O58" s="20"/>
      <c r="P58" s="46"/>
      <c r="Q58" s="1"/>
    </row>
    <row r="59" spans="1:18" ht="23.25" customHeight="1" thickTop="1" thickBot="1" x14ac:dyDescent="0.25">
      <c r="A59" s="849" t="s">
        <v>303</v>
      </c>
      <c r="B59" s="850"/>
      <c r="C59" s="850"/>
      <c r="D59" s="850"/>
      <c r="E59" s="850"/>
      <c r="F59" s="850"/>
      <c r="G59" s="850"/>
      <c r="H59" s="850"/>
      <c r="I59" s="850"/>
      <c r="J59" s="851"/>
      <c r="K59" s="852"/>
      <c r="L59" s="17">
        <f>L34/L35</f>
        <v>0.98482380952380943</v>
      </c>
      <c r="M59" s="167">
        <f>M34/M35</f>
        <v>0.8666666666666667</v>
      </c>
      <c r="N59" s="168" t="e">
        <f>N34/N35</f>
        <v>#DIV/0!</v>
      </c>
      <c r="O59" s="17" t="e">
        <f>N59-M59</f>
        <v>#DIV/0!</v>
      </c>
      <c r="P59" s="175" t="e">
        <f>IF(N59&gt;=M59,"OK","NOOK")</f>
        <v>#DIV/0!</v>
      </c>
      <c r="Q59" s="1"/>
    </row>
    <row r="60" spans="1:18" ht="23.25" customHeight="1" thickTop="1" x14ac:dyDescent="0.2">
      <c r="A60" s="844" t="s">
        <v>348</v>
      </c>
      <c r="B60" s="845"/>
      <c r="C60" s="845"/>
      <c r="D60" s="845"/>
      <c r="E60" s="845"/>
      <c r="F60" s="845"/>
      <c r="G60" s="845"/>
      <c r="H60" s="845"/>
      <c r="I60" s="845"/>
      <c r="J60" s="173"/>
      <c r="K60" s="239"/>
      <c r="L60" s="63">
        <f>L34/L26</f>
        <v>513.8211180124224</v>
      </c>
      <c r="M60" s="268">
        <f>M34/M26</f>
        <v>585.58558558558559</v>
      </c>
      <c r="N60" s="276" t="e">
        <f>N34/N26</f>
        <v>#DIV/0!</v>
      </c>
      <c r="O60" s="49" t="e">
        <f>N60-M60</f>
        <v>#DIV/0!</v>
      </c>
      <c r="P60" s="172" t="s">
        <v>436</v>
      </c>
      <c r="Q60" s="1"/>
    </row>
    <row r="61" spans="1:18" ht="23.25" customHeight="1" x14ac:dyDescent="0.2">
      <c r="A61" s="844" t="s">
        <v>349</v>
      </c>
      <c r="B61" s="845"/>
      <c r="C61" s="845"/>
      <c r="D61" s="845"/>
      <c r="E61" s="845"/>
      <c r="F61" s="845"/>
      <c r="G61" s="845"/>
      <c r="H61" s="845"/>
      <c r="I61" s="845"/>
      <c r="J61" s="173"/>
      <c r="K61" s="239"/>
      <c r="L61" s="54">
        <f>L34/L33</f>
        <v>0.79151449145670882</v>
      </c>
      <c r="M61" s="174">
        <f>M34/M33</f>
        <v>0.90923124861621984</v>
      </c>
      <c r="N61" s="298" t="e">
        <f>N34/N33</f>
        <v>#DIV/0!</v>
      </c>
      <c r="O61" s="54" t="e">
        <f>N61-M61</f>
        <v>#DIV/0!</v>
      </c>
      <c r="P61" s="172" t="e">
        <f>IF(N61&gt;=M61,"OK","NOOK")</f>
        <v>#DIV/0!</v>
      </c>
      <c r="Q61" s="1"/>
    </row>
    <row r="62" spans="1:18" ht="23.25" customHeight="1" x14ac:dyDescent="0.2">
      <c r="A62" s="844" t="s">
        <v>188</v>
      </c>
      <c r="B62" s="845"/>
      <c r="C62" s="845"/>
      <c r="D62" s="845"/>
      <c r="E62" s="845"/>
      <c r="F62" s="845"/>
      <c r="G62" s="845"/>
      <c r="H62" s="845"/>
      <c r="I62" s="845"/>
      <c r="J62" s="173"/>
      <c r="K62" s="239"/>
      <c r="L62" s="63">
        <f>L33/L26</f>
        <v>649.16198447204977</v>
      </c>
      <c r="M62" s="268">
        <f>M33/M26</f>
        <v>644.04472072072076</v>
      </c>
      <c r="N62" s="276" t="e">
        <f>N33/N26</f>
        <v>#DIV/0!</v>
      </c>
      <c r="O62" s="63" t="e">
        <f>N62-M62</f>
        <v>#DIV/0!</v>
      </c>
      <c r="P62" s="172" t="e">
        <f>IF(N62&lt;=M62,"OK","NOOK")</f>
        <v>#DIV/0!</v>
      </c>
      <c r="Q62" s="1"/>
    </row>
    <row r="63" spans="1:18" ht="28.5" customHeight="1" thickBot="1" x14ac:dyDescent="0.25">
      <c r="A63" s="1023" t="s">
        <v>412</v>
      </c>
      <c r="B63" s="860"/>
      <c r="C63" s="860"/>
      <c r="D63" s="860"/>
      <c r="E63" s="860"/>
      <c r="F63" s="860"/>
      <c r="G63" s="860"/>
      <c r="H63" s="860"/>
      <c r="I63" s="860"/>
      <c r="J63" s="907"/>
      <c r="K63" s="908"/>
      <c r="L63" s="311">
        <f>L33/L26-L60</f>
        <v>135.34086645962736</v>
      </c>
      <c r="M63" s="317">
        <f>M33/M26-M60</f>
        <v>58.45913513513517</v>
      </c>
      <c r="N63" s="310" t="e">
        <f>N33/N26-N60</f>
        <v>#DIV/0!</v>
      </c>
      <c r="O63" s="311" t="e">
        <f>N63-M63</f>
        <v>#DIV/0!</v>
      </c>
      <c r="P63" s="280" t="e">
        <f>IF(N63&lt;=M63,"OK","NOOK")</f>
        <v>#DIV/0!</v>
      </c>
    </row>
    <row r="64" spans="1:18" ht="14.25" hidden="1" customHeight="1" thickTop="1" thickBot="1" x14ac:dyDescent="0.25">
      <c r="A64" s="853" t="s">
        <v>224</v>
      </c>
      <c r="B64" s="854"/>
      <c r="C64" s="854"/>
      <c r="D64" s="854"/>
      <c r="E64" s="854"/>
      <c r="F64" s="854"/>
      <c r="G64" s="854"/>
      <c r="H64" s="854"/>
      <c r="I64" s="854"/>
      <c r="J64" s="854"/>
      <c r="K64" s="854"/>
      <c r="L64" s="41"/>
      <c r="M64" s="43"/>
      <c r="N64" s="42"/>
      <c r="O64" s="52"/>
      <c r="P64" s="44"/>
      <c r="Q64" s="1"/>
    </row>
    <row r="65" spans="1:18" ht="24.75" hidden="1" customHeight="1" thickTop="1" x14ac:dyDescent="0.2">
      <c r="A65" s="905"/>
      <c r="B65" s="850"/>
      <c r="C65" s="850"/>
      <c r="D65" s="850"/>
      <c r="E65" s="850"/>
      <c r="F65" s="850"/>
      <c r="G65" s="850"/>
      <c r="H65" s="850"/>
      <c r="I65" s="850"/>
      <c r="J65" s="850"/>
      <c r="K65" s="906"/>
      <c r="L65" s="17">
        <f>L39</f>
        <v>0</v>
      </c>
      <c r="M65" s="167">
        <f>M39</f>
        <v>0</v>
      </c>
      <c r="N65" s="270">
        <f>N39</f>
        <v>0</v>
      </c>
      <c r="O65" s="17">
        <f>N65-M65</f>
        <v>0</v>
      </c>
      <c r="P65" s="175" t="str">
        <f>IF(N65&gt;=M65,"OK","NOOK")</f>
        <v>OK</v>
      </c>
      <c r="Q65" s="1"/>
    </row>
    <row r="66" spans="1:18" ht="13.5" hidden="1" thickBot="1" x14ac:dyDescent="0.25">
      <c r="A66" s="982"/>
      <c r="B66" s="983"/>
      <c r="C66" s="983"/>
      <c r="D66" s="983"/>
      <c r="E66" s="983"/>
      <c r="F66" s="983"/>
      <c r="G66" s="983"/>
      <c r="H66" s="983"/>
      <c r="I66" s="983"/>
      <c r="J66" s="983"/>
      <c r="K66" s="984"/>
      <c r="L66" s="28"/>
      <c r="M66" s="184"/>
      <c r="N66" s="185"/>
      <c r="O66" s="29"/>
      <c r="P66" s="186"/>
      <c r="Q66" s="1"/>
    </row>
    <row r="67" spans="1:18" ht="14.25" thickTop="1" thickBot="1" x14ac:dyDescent="0.25">
      <c r="A67" s="888" t="s">
        <v>278</v>
      </c>
      <c r="B67" s="889"/>
      <c r="C67" s="889"/>
      <c r="D67" s="889"/>
      <c r="E67" s="889"/>
      <c r="F67" s="889"/>
      <c r="G67" s="889"/>
      <c r="H67" s="889"/>
      <c r="I67" s="889"/>
      <c r="J67" s="889"/>
      <c r="K67" s="889"/>
      <c r="L67" s="889"/>
      <c r="M67" s="889"/>
      <c r="N67" s="889"/>
      <c r="O67" s="889"/>
      <c r="P67" s="890"/>
      <c r="Q67" s="1"/>
    </row>
    <row r="68" spans="1:18" x14ac:dyDescent="0.2">
      <c r="A68" s="891"/>
      <c r="B68" s="892"/>
      <c r="C68" s="892"/>
      <c r="D68" s="892"/>
      <c r="E68" s="892"/>
      <c r="F68" s="892"/>
      <c r="G68" s="892"/>
      <c r="H68" s="892"/>
      <c r="I68" s="892"/>
      <c r="J68" s="892"/>
      <c r="K68" s="892"/>
      <c r="L68" s="892"/>
      <c r="M68" s="892"/>
      <c r="N68" s="892"/>
      <c r="O68" s="892"/>
      <c r="P68" s="893"/>
      <c r="Q68" s="1"/>
    </row>
    <row r="69" spans="1:18" ht="13.5" thickBot="1" x14ac:dyDescent="0.25">
      <c r="A69" s="894"/>
      <c r="B69" s="895"/>
      <c r="C69" s="895"/>
      <c r="D69" s="895"/>
      <c r="E69" s="895"/>
      <c r="F69" s="895"/>
      <c r="G69" s="895"/>
      <c r="H69" s="895"/>
      <c r="I69" s="895"/>
      <c r="J69" s="895"/>
      <c r="K69" s="895"/>
      <c r="L69" s="895"/>
      <c r="M69" s="895"/>
      <c r="N69" s="895"/>
      <c r="O69" s="895"/>
      <c r="P69" s="896"/>
      <c r="Q69" s="1"/>
      <c r="R69" s="187"/>
    </row>
    <row r="70" spans="1:18" ht="21" hidden="1" customHeight="1" x14ac:dyDescent="0.2">
      <c r="A70" s="188"/>
      <c r="B70" s="189"/>
      <c r="C70" s="189"/>
      <c r="D70" s="189"/>
      <c r="E70" s="189"/>
      <c r="F70" s="189"/>
      <c r="G70" s="189"/>
      <c r="H70" s="189"/>
      <c r="I70" s="189"/>
      <c r="J70" s="189"/>
      <c r="K70" s="189"/>
      <c r="L70" s="189"/>
      <c r="M70" s="189"/>
      <c r="N70" s="189"/>
      <c r="O70" s="189"/>
      <c r="P70" s="190"/>
    </row>
  </sheetData>
  <mergeCells count="81">
    <mergeCell ref="A36:F36"/>
    <mergeCell ref="A39:F39"/>
    <mergeCell ref="A38:F38"/>
    <mergeCell ref="A47:C47"/>
    <mergeCell ref="G38:P38"/>
    <mergeCell ref="M43:P43"/>
    <mergeCell ref="M44:P44"/>
    <mergeCell ref="M45:P45"/>
    <mergeCell ref="M46:P46"/>
    <mergeCell ref="A44:C44"/>
    <mergeCell ref="A45:C45"/>
    <mergeCell ref="A1:N1"/>
    <mergeCell ref="G23:P23"/>
    <mergeCell ref="A22:F22"/>
    <mergeCell ref="A23:F23"/>
    <mergeCell ref="A2:P2"/>
    <mergeCell ref="A8:P8"/>
    <mergeCell ref="A9:P10"/>
    <mergeCell ref="E5:J5"/>
    <mergeCell ref="A17:P17"/>
    <mergeCell ref="A20:P20"/>
    <mergeCell ref="A21:P21"/>
    <mergeCell ref="E4:J4"/>
    <mergeCell ref="E6:J6"/>
    <mergeCell ref="A12:P16"/>
    <mergeCell ref="A11:P11"/>
    <mergeCell ref="A18:P18"/>
    <mergeCell ref="A28:F28"/>
    <mergeCell ref="A32:F32"/>
    <mergeCell ref="A31:F31"/>
    <mergeCell ref="G32:P32"/>
    <mergeCell ref="A30:F30"/>
    <mergeCell ref="G30:P30"/>
    <mergeCell ref="A29:F29"/>
    <mergeCell ref="G29:P29"/>
    <mergeCell ref="A26:F26"/>
    <mergeCell ref="A25:F25"/>
    <mergeCell ref="A19:P19"/>
    <mergeCell ref="A27:F27"/>
    <mergeCell ref="A24:F24"/>
    <mergeCell ref="A68:P69"/>
    <mergeCell ref="A58:K58"/>
    <mergeCell ref="A52:K52"/>
    <mergeCell ref="A55:I55"/>
    <mergeCell ref="A67:P67"/>
    <mergeCell ref="A64:K64"/>
    <mergeCell ref="A65:K65"/>
    <mergeCell ref="A63:I63"/>
    <mergeCell ref="A59:K59"/>
    <mergeCell ref="A61:I61"/>
    <mergeCell ref="A60:I60"/>
    <mergeCell ref="A66:K66"/>
    <mergeCell ref="A57:K57"/>
    <mergeCell ref="J63:K63"/>
    <mergeCell ref="A62:I62"/>
    <mergeCell ref="J55:K55"/>
    <mergeCell ref="A51:K51"/>
    <mergeCell ref="A56:K56"/>
    <mergeCell ref="A53:I53"/>
    <mergeCell ref="A43:C43"/>
    <mergeCell ref="A33:F33"/>
    <mergeCell ref="A49:K50"/>
    <mergeCell ref="A54:I54"/>
    <mergeCell ref="J54:K54"/>
    <mergeCell ref="A46:C46"/>
    <mergeCell ref="A34:F34"/>
    <mergeCell ref="A40:F40"/>
    <mergeCell ref="A35:F35"/>
    <mergeCell ref="A41:P41"/>
    <mergeCell ref="A37:F37"/>
    <mergeCell ref="A42:P42"/>
    <mergeCell ref="P49:P50"/>
    <mergeCell ref="O49:O50"/>
    <mergeCell ref="I47:L47"/>
    <mergeCell ref="I43:L43"/>
    <mergeCell ref="I44:L44"/>
    <mergeCell ref="I45:L45"/>
    <mergeCell ref="I46:L46"/>
    <mergeCell ref="M49:M50"/>
    <mergeCell ref="N49:N50"/>
    <mergeCell ref="L49:L50"/>
  </mergeCells>
  <phoneticPr fontId="2" type="noConversion"/>
  <pageMargins left="0.39370078740157483" right="0.39370078740157483" top="0.19685039370078741" bottom="0.19685039370078741" header="0.15748031496062992" footer="0.19685039370078741"/>
  <pageSetup paperSize="9" scale="63" orientation="portrait" r:id="rId1"/>
  <headerFooter alignWithMargins="0">
    <oddFooter>&amp;L&amp;"Tahoma,Corsivo"&amp;8Elenco Processi&amp;R&amp;P</oddFooter>
  </headerFooter>
  <rowBreaks count="1" manualBreakCount="1">
    <brk id="69" max="16383" man="1"/>
  </rowBreaks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oglio14">
    <tabColor rgb="FF00B050"/>
  </sheetPr>
  <dimension ref="A1:R65"/>
  <sheetViews>
    <sheetView view="pageBreakPreview" topLeftCell="A19" zoomScaleNormal="100" zoomScaleSheetLayoutView="100" workbookViewId="0">
      <selection activeCell="A54" sqref="A54:K54"/>
    </sheetView>
  </sheetViews>
  <sheetFormatPr defaultRowHeight="12.75" x14ac:dyDescent="0.2"/>
  <cols>
    <col min="1" max="4" width="9.140625" style="8"/>
    <col min="5" max="5" width="13" style="8" customWidth="1"/>
    <col min="6" max="6" width="12" style="8" customWidth="1"/>
    <col min="7" max="7" width="11.85546875" style="8" customWidth="1"/>
    <col min="8" max="8" width="12" style="8" customWidth="1"/>
    <col min="9" max="9" width="11.85546875" style="8" bestFit="1" customWidth="1"/>
    <col min="10" max="10" width="0.28515625" style="8" hidden="1" customWidth="1"/>
    <col min="11" max="11" width="9.140625" style="8" hidden="1" customWidth="1"/>
    <col min="12" max="12" width="11.28515625" style="8" customWidth="1"/>
    <col min="13" max="13" width="11.5703125" style="8" customWidth="1"/>
    <col min="14" max="14" width="11.7109375" style="8" customWidth="1"/>
    <col min="15" max="15" width="11.42578125" style="8" customWidth="1"/>
    <col min="16" max="16" width="11" style="8" customWidth="1"/>
    <col min="17" max="17" width="9.140625" style="8"/>
    <col min="18" max="18" width="19" style="8" bestFit="1" customWidth="1"/>
    <col min="19" max="16384" width="9.140625" style="8"/>
  </cols>
  <sheetData>
    <row r="1" spans="1:17" ht="21.75" customHeight="1" thickBot="1" x14ac:dyDescent="0.25">
      <c r="A1" s="698"/>
      <c r="B1" s="699"/>
      <c r="C1" s="699"/>
      <c r="D1" s="699"/>
      <c r="E1" s="699"/>
      <c r="F1" s="699"/>
      <c r="G1" s="699"/>
      <c r="H1" s="699"/>
      <c r="I1" s="699"/>
      <c r="J1" s="699"/>
      <c r="K1" s="699"/>
      <c r="L1" s="699"/>
      <c r="M1" s="699"/>
      <c r="N1" s="699"/>
      <c r="O1" s="122" t="s">
        <v>268</v>
      </c>
      <c r="P1" s="123">
        <v>2013</v>
      </c>
    </row>
    <row r="2" spans="1:17" ht="24.75" customHeight="1" x14ac:dyDescent="0.2">
      <c r="A2" s="813" t="s">
        <v>269</v>
      </c>
      <c r="B2" s="814"/>
      <c r="C2" s="814"/>
      <c r="D2" s="814"/>
      <c r="E2" s="814"/>
      <c r="F2" s="814"/>
      <c r="G2" s="814"/>
      <c r="H2" s="814"/>
      <c r="I2" s="814"/>
      <c r="J2" s="814"/>
      <c r="K2" s="814"/>
      <c r="L2" s="814"/>
      <c r="M2" s="814"/>
      <c r="N2" s="814"/>
      <c r="O2" s="815"/>
      <c r="P2" s="816"/>
    </row>
    <row r="3" spans="1:17" x14ac:dyDescent="0.2">
      <c r="A3" s="124"/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6"/>
    </row>
    <row r="4" spans="1:17" x14ac:dyDescent="0.2">
      <c r="A4" s="124" t="s">
        <v>270</v>
      </c>
      <c r="B4" s="125"/>
      <c r="C4" s="125"/>
      <c r="D4" s="125"/>
      <c r="E4" s="792" t="s">
        <v>282</v>
      </c>
      <c r="F4" s="792"/>
      <c r="G4" s="792"/>
      <c r="H4" s="792"/>
      <c r="I4" s="792"/>
      <c r="J4" s="792"/>
      <c r="K4" s="125"/>
      <c r="L4" s="127"/>
      <c r="M4" s="125"/>
      <c r="N4" s="125"/>
      <c r="O4" s="125"/>
      <c r="P4" s="128"/>
    </row>
    <row r="5" spans="1:17" x14ac:dyDescent="0.2">
      <c r="A5" s="124" t="s">
        <v>271</v>
      </c>
      <c r="B5" s="125"/>
      <c r="C5" s="125"/>
      <c r="D5" s="125"/>
      <c r="E5" s="792" t="s">
        <v>271</v>
      </c>
      <c r="F5" s="792"/>
      <c r="G5" s="792"/>
      <c r="H5" s="792"/>
      <c r="I5" s="792"/>
      <c r="J5" s="792"/>
      <c r="K5" s="125"/>
      <c r="L5" s="127"/>
      <c r="M5" s="125"/>
      <c r="N5" s="125"/>
      <c r="O5" s="125"/>
      <c r="P5" s="128"/>
      <c r="Q5" s="128"/>
    </row>
    <row r="6" spans="1:17" x14ac:dyDescent="0.2">
      <c r="A6" s="124" t="s">
        <v>272</v>
      </c>
      <c r="B6" s="125"/>
      <c r="C6" s="125"/>
      <c r="D6" s="125"/>
      <c r="E6" s="792" t="s">
        <v>283</v>
      </c>
      <c r="F6" s="792"/>
      <c r="G6" s="792"/>
      <c r="H6" s="792"/>
      <c r="I6" s="792"/>
      <c r="J6" s="792"/>
      <c r="K6" s="125"/>
      <c r="L6" s="127"/>
      <c r="M6" s="125"/>
      <c r="N6" s="125"/>
      <c r="O6" s="125"/>
      <c r="P6" s="128"/>
      <c r="Q6" s="128"/>
    </row>
    <row r="7" spans="1:17" ht="13.5" thickBot="1" x14ac:dyDescent="0.25">
      <c r="A7" s="129"/>
      <c r="B7" s="130"/>
      <c r="C7" s="130"/>
      <c r="D7" s="130"/>
      <c r="E7" s="130"/>
      <c r="F7" s="130"/>
      <c r="G7" s="130"/>
      <c r="H7" s="130"/>
      <c r="I7" s="130"/>
      <c r="J7" s="130"/>
      <c r="K7" s="130"/>
      <c r="L7" s="130"/>
      <c r="M7" s="130"/>
      <c r="N7" s="130"/>
      <c r="O7" s="130"/>
      <c r="P7" s="131"/>
    </row>
    <row r="8" spans="1:17" x14ac:dyDescent="0.2">
      <c r="A8" s="817" t="s">
        <v>406</v>
      </c>
      <c r="B8" s="818"/>
      <c r="C8" s="818"/>
      <c r="D8" s="818"/>
      <c r="E8" s="818"/>
      <c r="F8" s="818"/>
      <c r="G8" s="818"/>
      <c r="H8" s="818"/>
      <c r="I8" s="818"/>
      <c r="J8" s="818"/>
      <c r="K8" s="818"/>
      <c r="L8" s="818"/>
      <c r="M8" s="818"/>
      <c r="N8" s="818"/>
      <c r="O8" s="818"/>
      <c r="P8" s="819"/>
      <c r="Q8" s="1"/>
    </row>
    <row r="9" spans="1:17" ht="12.75" customHeight="1" x14ac:dyDescent="0.2">
      <c r="A9" s="820" t="s">
        <v>259</v>
      </c>
      <c r="B9" s="821"/>
      <c r="C9" s="821"/>
      <c r="D9" s="821"/>
      <c r="E9" s="821"/>
      <c r="F9" s="821"/>
      <c r="G9" s="821"/>
      <c r="H9" s="821"/>
      <c r="I9" s="821"/>
      <c r="J9" s="821"/>
      <c r="K9" s="821"/>
      <c r="L9" s="821"/>
      <c r="M9" s="821"/>
      <c r="N9" s="821"/>
      <c r="O9" s="821"/>
      <c r="P9" s="822"/>
      <c r="Q9" s="1"/>
    </row>
    <row r="10" spans="1:17" x14ac:dyDescent="0.2">
      <c r="A10" s="823"/>
      <c r="B10" s="824"/>
      <c r="C10" s="824"/>
      <c r="D10" s="824"/>
      <c r="E10" s="824"/>
      <c r="F10" s="824"/>
      <c r="G10" s="824"/>
      <c r="H10" s="824"/>
      <c r="I10" s="824"/>
      <c r="J10" s="824"/>
      <c r="K10" s="824"/>
      <c r="L10" s="824"/>
      <c r="M10" s="824"/>
      <c r="N10" s="824"/>
      <c r="O10" s="824"/>
      <c r="P10" s="825"/>
      <c r="Q10" s="1"/>
    </row>
    <row r="11" spans="1:17" x14ac:dyDescent="0.2">
      <c r="A11" s="611" t="s">
        <v>279</v>
      </c>
      <c r="B11" s="612"/>
      <c r="C11" s="612"/>
      <c r="D11" s="612"/>
      <c r="E11" s="612"/>
      <c r="F11" s="612"/>
      <c r="G11" s="612"/>
      <c r="H11" s="612"/>
      <c r="I11" s="612"/>
      <c r="J11" s="612"/>
      <c r="K11" s="612"/>
      <c r="L11" s="612"/>
      <c r="M11" s="612"/>
      <c r="N11" s="612"/>
      <c r="O11" s="612"/>
      <c r="P11" s="668"/>
      <c r="Q11" s="2"/>
    </row>
    <row r="12" spans="1:17" ht="14.25" customHeight="1" x14ac:dyDescent="0.2">
      <c r="A12" s="952" t="s">
        <v>464</v>
      </c>
      <c r="B12" s="953"/>
      <c r="C12" s="953"/>
      <c r="D12" s="953"/>
      <c r="E12" s="953"/>
      <c r="F12" s="953"/>
      <c r="G12" s="953"/>
      <c r="H12" s="953"/>
      <c r="I12" s="953"/>
      <c r="J12" s="953"/>
      <c r="K12" s="953"/>
      <c r="L12" s="953"/>
      <c r="M12" s="953"/>
      <c r="N12" s="953"/>
      <c r="O12" s="953"/>
      <c r="P12" s="954"/>
      <c r="Q12" s="1"/>
    </row>
    <row r="13" spans="1:17" ht="14.25" customHeight="1" x14ac:dyDescent="0.2">
      <c r="A13" s="955"/>
      <c r="B13" s="956"/>
      <c r="C13" s="956"/>
      <c r="D13" s="956"/>
      <c r="E13" s="956"/>
      <c r="F13" s="956"/>
      <c r="G13" s="956"/>
      <c r="H13" s="956"/>
      <c r="I13" s="956"/>
      <c r="J13" s="956"/>
      <c r="K13" s="956"/>
      <c r="L13" s="956"/>
      <c r="M13" s="956"/>
      <c r="N13" s="956"/>
      <c r="O13" s="956"/>
      <c r="P13" s="957"/>
      <c r="Q13" s="1"/>
    </row>
    <row r="14" spans="1:17" ht="14.25" customHeight="1" x14ac:dyDescent="0.2">
      <c r="A14" s="955"/>
      <c r="B14" s="956"/>
      <c r="C14" s="956"/>
      <c r="D14" s="956"/>
      <c r="E14" s="956"/>
      <c r="F14" s="956"/>
      <c r="G14" s="956"/>
      <c r="H14" s="956"/>
      <c r="I14" s="956"/>
      <c r="J14" s="956"/>
      <c r="K14" s="956"/>
      <c r="L14" s="956"/>
      <c r="M14" s="956"/>
      <c r="N14" s="956"/>
      <c r="O14" s="956"/>
      <c r="P14" s="957"/>
      <c r="Q14" s="1"/>
    </row>
    <row r="15" spans="1:17" ht="14.25" customHeight="1" x14ac:dyDescent="0.2">
      <c r="A15" s="955"/>
      <c r="B15" s="956"/>
      <c r="C15" s="956"/>
      <c r="D15" s="956"/>
      <c r="E15" s="956"/>
      <c r="F15" s="956"/>
      <c r="G15" s="956"/>
      <c r="H15" s="956"/>
      <c r="I15" s="956"/>
      <c r="J15" s="956"/>
      <c r="K15" s="956"/>
      <c r="L15" s="956"/>
      <c r="M15" s="956"/>
      <c r="N15" s="956"/>
      <c r="O15" s="956"/>
      <c r="P15" s="957"/>
      <c r="Q15" s="1"/>
    </row>
    <row r="16" spans="1:17" ht="34.5" customHeight="1" x14ac:dyDescent="0.2">
      <c r="A16" s="958"/>
      <c r="B16" s="959"/>
      <c r="C16" s="959"/>
      <c r="D16" s="959"/>
      <c r="E16" s="959"/>
      <c r="F16" s="959"/>
      <c r="G16" s="959"/>
      <c r="H16" s="959"/>
      <c r="I16" s="959"/>
      <c r="J16" s="959"/>
      <c r="K16" s="959"/>
      <c r="L16" s="959"/>
      <c r="M16" s="959"/>
      <c r="N16" s="959"/>
      <c r="O16" s="959"/>
      <c r="P16" s="960"/>
      <c r="Q16" s="1"/>
    </row>
    <row r="17" spans="1:18" x14ac:dyDescent="0.2">
      <c r="A17" s="611" t="s">
        <v>185</v>
      </c>
      <c r="B17" s="612"/>
      <c r="C17" s="612"/>
      <c r="D17" s="612"/>
      <c r="E17" s="612"/>
      <c r="F17" s="612"/>
      <c r="G17" s="612"/>
      <c r="H17" s="612"/>
      <c r="I17" s="612"/>
      <c r="J17" s="612"/>
      <c r="K17" s="612"/>
      <c r="L17" s="612"/>
      <c r="M17" s="612"/>
      <c r="N17" s="612"/>
      <c r="O17" s="612"/>
      <c r="P17" s="668"/>
      <c r="Q17" s="1"/>
    </row>
    <row r="18" spans="1:18" ht="14.25" x14ac:dyDescent="0.2">
      <c r="A18" s="835" t="s">
        <v>186</v>
      </c>
      <c r="B18" s="836"/>
      <c r="C18" s="836"/>
      <c r="D18" s="836"/>
      <c r="E18" s="836"/>
      <c r="F18" s="836"/>
      <c r="G18" s="836"/>
      <c r="H18" s="836"/>
      <c r="I18" s="836"/>
      <c r="J18" s="836"/>
      <c r="K18" s="836"/>
      <c r="L18" s="836"/>
      <c r="M18" s="836"/>
      <c r="N18" s="836"/>
      <c r="O18" s="836"/>
      <c r="P18" s="837"/>
      <c r="Q18" s="1"/>
    </row>
    <row r="19" spans="1:18" ht="14.25" customHeight="1" x14ac:dyDescent="0.2">
      <c r="A19" s="611" t="s">
        <v>225</v>
      </c>
      <c r="B19" s="612"/>
      <c r="C19" s="612"/>
      <c r="D19" s="612"/>
      <c r="E19" s="612"/>
      <c r="F19" s="612"/>
      <c r="G19" s="612"/>
      <c r="H19" s="612"/>
      <c r="I19" s="612"/>
      <c r="J19" s="612"/>
      <c r="K19" s="612"/>
      <c r="L19" s="612"/>
      <c r="M19" s="612"/>
      <c r="N19" s="612"/>
      <c r="O19" s="612"/>
      <c r="P19" s="668"/>
      <c r="Q19" s="1"/>
    </row>
    <row r="20" spans="1:18" ht="15" thickBot="1" x14ac:dyDescent="0.25">
      <c r="A20" s="820" t="s">
        <v>87</v>
      </c>
      <c r="B20" s="821"/>
      <c r="C20" s="821"/>
      <c r="D20" s="821"/>
      <c r="E20" s="821"/>
      <c r="F20" s="821"/>
      <c r="G20" s="821"/>
      <c r="H20" s="821"/>
      <c r="I20" s="821"/>
      <c r="J20" s="821"/>
      <c r="K20" s="821"/>
      <c r="L20" s="821"/>
      <c r="M20" s="821"/>
      <c r="N20" s="821"/>
      <c r="O20" s="821"/>
      <c r="P20" s="822"/>
      <c r="Q20" s="1"/>
    </row>
    <row r="21" spans="1:18" ht="13.5" customHeight="1" thickBot="1" x14ac:dyDescent="0.25">
      <c r="A21" s="838" t="s">
        <v>273</v>
      </c>
      <c r="B21" s="839"/>
      <c r="C21" s="839"/>
      <c r="D21" s="839"/>
      <c r="E21" s="839"/>
      <c r="F21" s="839"/>
      <c r="G21" s="839"/>
      <c r="H21" s="839"/>
      <c r="I21" s="839"/>
      <c r="J21" s="839"/>
      <c r="K21" s="839"/>
      <c r="L21" s="839"/>
      <c r="M21" s="839"/>
      <c r="N21" s="839"/>
      <c r="O21" s="840"/>
      <c r="P21" s="841"/>
      <c r="Q21" s="1"/>
    </row>
    <row r="22" spans="1:18" s="6" customFormat="1" ht="49.5" customHeight="1" x14ac:dyDescent="0.2">
      <c r="A22" s="810"/>
      <c r="B22" s="811"/>
      <c r="C22" s="811"/>
      <c r="D22" s="811"/>
      <c r="E22" s="811"/>
      <c r="F22" s="811"/>
      <c r="G22" s="389">
        <f>P1-3</f>
        <v>2010</v>
      </c>
      <c r="H22" s="389">
        <f>P1-2</f>
        <v>2011</v>
      </c>
      <c r="I22" s="389">
        <f>P1-1</f>
        <v>2012</v>
      </c>
      <c r="J22" s="390" t="s">
        <v>284</v>
      </c>
      <c r="K22" s="134" t="s">
        <v>226</v>
      </c>
      <c r="L22" s="391" t="s">
        <v>455</v>
      </c>
      <c r="M22" s="135" t="s">
        <v>232</v>
      </c>
      <c r="N22" s="134" t="s">
        <v>233</v>
      </c>
      <c r="O22" s="392" t="s">
        <v>82</v>
      </c>
      <c r="P22" s="393" t="s">
        <v>234</v>
      </c>
      <c r="Q22" s="394"/>
      <c r="R22" s="395"/>
    </row>
    <row r="23" spans="1:18" ht="12.75" customHeight="1" x14ac:dyDescent="0.2">
      <c r="A23" s="812" t="s">
        <v>274</v>
      </c>
      <c r="B23" s="800"/>
      <c r="C23" s="800"/>
      <c r="D23" s="800"/>
      <c r="E23" s="800"/>
      <c r="F23" s="800"/>
      <c r="G23" s="808"/>
      <c r="H23" s="808"/>
      <c r="I23" s="808"/>
      <c r="J23" s="808"/>
      <c r="K23" s="808"/>
      <c r="L23" s="808"/>
      <c r="M23" s="808"/>
      <c r="N23" s="808"/>
      <c r="O23" s="808"/>
      <c r="P23" s="809"/>
    </row>
    <row r="24" spans="1:18" ht="12.75" customHeight="1" x14ac:dyDescent="0.2">
      <c r="A24" s="798" t="s">
        <v>220</v>
      </c>
      <c r="B24" s="799"/>
      <c r="C24" s="799"/>
      <c r="D24" s="799"/>
      <c r="E24" s="799"/>
      <c r="F24" s="799"/>
      <c r="G24" s="75">
        <v>1511</v>
      </c>
      <c r="H24" s="75">
        <v>1529</v>
      </c>
      <c r="I24" s="141">
        <v>1506</v>
      </c>
      <c r="J24" s="139">
        <f>(G24+H24+I24)/3</f>
        <v>1515.3333333333333</v>
      </c>
      <c r="K24" s="140"/>
      <c r="L24" s="35">
        <f t="shared" ref="L24:L31" si="0">(G24+H24+I24)/3</f>
        <v>1515.3333333333333</v>
      </c>
      <c r="M24" s="486">
        <v>1510</v>
      </c>
      <c r="N24" s="376"/>
      <c r="O24" s="222"/>
      <c r="P24" s="223"/>
    </row>
    <row r="25" spans="1:18" ht="14.25" customHeight="1" x14ac:dyDescent="0.2">
      <c r="A25" s="796" t="s">
        <v>52</v>
      </c>
      <c r="B25" s="797"/>
      <c r="C25" s="797"/>
      <c r="D25" s="797"/>
      <c r="E25" s="797"/>
      <c r="F25" s="797"/>
      <c r="G25" s="112">
        <v>7</v>
      </c>
      <c r="H25" s="112">
        <v>9</v>
      </c>
      <c r="I25" s="145">
        <v>8</v>
      </c>
      <c r="J25" s="112">
        <f>(G25+H25+I25)/3</f>
        <v>8</v>
      </c>
      <c r="K25" s="144"/>
      <c r="L25" s="36">
        <f t="shared" si="0"/>
        <v>8</v>
      </c>
      <c r="M25" s="487">
        <v>6</v>
      </c>
      <c r="N25" s="378"/>
      <c r="O25" s="225">
        <f t="shared" ref="O25:O31" si="1">(N25/L25)-100%</f>
        <v>-1</v>
      </c>
      <c r="P25" s="147">
        <f t="shared" ref="P25:P31" si="2">(N25/M25)-100%</f>
        <v>-1</v>
      </c>
    </row>
    <row r="26" spans="1:18" ht="14.25" customHeight="1" x14ac:dyDescent="0.2">
      <c r="A26" s="796" t="s">
        <v>51</v>
      </c>
      <c r="B26" s="797"/>
      <c r="C26" s="797"/>
      <c r="D26" s="797"/>
      <c r="E26" s="797"/>
      <c r="F26" s="797"/>
      <c r="G26" s="112">
        <v>3</v>
      </c>
      <c r="H26" s="112">
        <v>5</v>
      </c>
      <c r="I26" s="224">
        <v>3</v>
      </c>
      <c r="J26" s="112">
        <f>(G26+H26+I26)/3</f>
        <v>3.6666666666666665</v>
      </c>
      <c r="K26" s="144"/>
      <c r="L26" s="36">
        <f>(G26+H26+I26)/3</f>
        <v>3.6666666666666665</v>
      </c>
      <c r="M26" s="488">
        <v>2</v>
      </c>
      <c r="N26" s="377"/>
      <c r="O26" s="244">
        <f t="shared" si="1"/>
        <v>-1</v>
      </c>
      <c r="P26" s="245">
        <f t="shared" si="2"/>
        <v>-1</v>
      </c>
    </row>
    <row r="27" spans="1:18" ht="12" customHeight="1" x14ac:dyDescent="0.2">
      <c r="A27" s="796" t="s">
        <v>230</v>
      </c>
      <c r="B27" s="797"/>
      <c r="C27" s="797"/>
      <c r="D27" s="797"/>
      <c r="E27" s="797"/>
      <c r="F27" s="797"/>
      <c r="G27" s="112">
        <v>9</v>
      </c>
      <c r="H27" s="112">
        <v>10</v>
      </c>
      <c r="I27" s="224">
        <v>7</v>
      </c>
      <c r="J27" s="112">
        <f>(G27+H27+I27)/3</f>
        <v>8.6666666666666661</v>
      </c>
      <c r="K27" s="144"/>
      <c r="L27" s="36">
        <f t="shared" si="0"/>
        <v>8.6666666666666661</v>
      </c>
      <c r="M27" s="488">
        <v>5</v>
      </c>
      <c r="N27" s="377"/>
      <c r="O27" s="244">
        <f t="shared" si="1"/>
        <v>-1</v>
      </c>
      <c r="P27" s="245">
        <f t="shared" si="2"/>
        <v>-1</v>
      </c>
    </row>
    <row r="28" spans="1:18" ht="12" customHeight="1" x14ac:dyDescent="0.2">
      <c r="A28" s="796" t="s">
        <v>229</v>
      </c>
      <c r="B28" s="797"/>
      <c r="C28" s="797"/>
      <c r="D28" s="797"/>
      <c r="E28" s="797"/>
      <c r="F28" s="797"/>
      <c r="G28" s="112">
        <v>9</v>
      </c>
      <c r="H28" s="112">
        <v>9</v>
      </c>
      <c r="I28" s="272">
        <v>1</v>
      </c>
      <c r="J28" s="112"/>
      <c r="K28" s="144"/>
      <c r="L28" s="36">
        <f t="shared" si="0"/>
        <v>6.333333333333333</v>
      </c>
      <c r="M28" s="499">
        <v>2</v>
      </c>
      <c r="N28" s="444"/>
      <c r="O28" s="225">
        <f t="shared" si="1"/>
        <v>-1</v>
      </c>
      <c r="P28" s="147">
        <f t="shared" si="2"/>
        <v>-1</v>
      </c>
    </row>
    <row r="29" spans="1:18" ht="12" customHeight="1" x14ac:dyDescent="0.2">
      <c r="A29" s="796" t="s">
        <v>88</v>
      </c>
      <c r="B29" s="797"/>
      <c r="C29" s="797"/>
      <c r="D29" s="797"/>
      <c r="E29" s="797"/>
      <c r="F29" s="797"/>
      <c r="G29" s="112">
        <v>5</v>
      </c>
      <c r="H29" s="112">
        <v>7</v>
      </c>
      <c r="I29" s="272">
        <v>6</v>
      </c>
      <c r="J29" s="112"/>
      <c r="K29" s="144"/>
      <c r="L29" s="36">
        <f t="shared" si="0"/>
        <v>6</v>
      </c>
      <c r="M29" s="499">
        <v>4</v>
      </c>
      <c r="N29" s="444"/>
      <c r="O29" s="244">
        <f t="shared" si="1"/>
        <v>-1</v>
      </c>
      <c r="P29" s="245">
        <f t="shared" si="2"/>
        <v>-1</v>
      </c>
    </row>
    <row r="30" spans="1:18" ht="12" customHeight="1" x14ac:dyDescent="0.2">
      <c r="A30" s="796" t="s">
        <v>89</v>
      </c>
      <c r="B30" s="797"/>
      <c r="C30" s="797"/>
      <c r="D30" s="797"/>
      <c r="E30" s="797"/>
      <c r="F30" s="797"/>
      <c r="G30" s="112">
        <v>4</v>
      </c>
      <c r="H30" s="112">
        <v>5</v>
      </c>
      <c r="I30" s="272">
        <v>5</v>
      </c>
      <c r="J30" s="112"/>
      <c r="K30" s="144"/>
      <c r="L30" s="36">
        <f t="shared" si="0"/>
        <v>4.666666666666667</v>
      </c>
      <c r="M30" s="499">
        <v>4</v>
      </c>
      <c r="N30" s="444"/>
      <c r="O30" s="225">
        <f t="shared" si="1"/>
        <v>-1</v>
      </c>
      <c r="P30" s="147">
        <f t="shared" si="2"/>
        <v>-1</v>
      </c>
    </row>
    <row r="31" spans="1:18" ht="12" customHeight="1" x14ac:dyDescent="0.2">
      <c r="A31" s="796" t="s">
        <v>53</v>
      </c>
      <c r="B31" s="797"/>
      <c r="C31" s="797"/>
      <c r="D31" s="797"/>
      <c r="E31" s="797"/>
      <c r="F31" s="797"/>
      <c r="G31" s="112">
        <v>400</v>
      </c>
      <c r="H31" s="112">
        <v>500</v>
      </c>
      <c r="I31" s="272">
        <v>400</v>
      </c>
      <c r="J31" s="112"/>
      <c r="K31" s="144"/>
      <c r="L31" s="36">
        <f t="shared" si="0"/>
        <v>433.33333333333331</v>
      </c>
      <c r="M31" s="499">
        <v>400</v>
      </c>
      <c r="N31" s="444"/>
      <c r="O31" s="244">
        <f t="shared" si="1"/>
        <v>-1</v>
      </c>
      <c r="P31" s="245">
        <f t="shared" si="2"/>
        <v>-1</v>
      </c>
    </row>
    <row r="32" spans="1:18" hidden="1" x14ac:dyDescent="0.2">
      <c r="A32" s="536"/>
      <c r="B32" s="537"/>
      <c r="C32" s="537"/>
      <c r="D32" s="537"/>
      <c r="E32" s="537"/>
      <c r="F32" s="537"/>
      <c r="G32" s="537"/>
      <c r="H32" s="537"/>
      <c r="I32" s="537"/>
      <c r="J32" s="537"/>
      <c r="K32" s="537"/>
      <c r="L32" s="965"/>
      <c r="M32" s="537"/>
      <c r="N32" s="537"/>
      <c r="O32" s="965"/>
      <c r="P32" s="966"/>
    </row>
    <row r="33" spans="1:18" ht="12.75" customHeight="1" x14ac:dyDescent="0.2">
      <c r="A33" s="812" t="s">
        <v>275</v>
      </c>
      <c r="B33" s="800"/>
      <c r="C33" s="800"/>
      <c r="D33" s="800"/>
      <c r="E33" s="800"/>
      <c r="F33" s="800"/>
      <c r="G33" s="804"/>
      <c r="H33" s="804"/>
      <c r="I33" s="804"/>
      <c r="J33" s="804"/>
      <c r="K33" s="804"/>
      <c r="L33" s="804"/>
      <c r="M33" s="804"/>
      <c r="N33" s="804"/>
      <c r="O33" s="804"/>
      <c r="P33" s="805"/>
      <c r="R33" s="150"/>
    </row>
    <row r="34" spans="1:18" ht="11.25" customHeight="1" x14ac:dyDescent="0.2">
      <c r="A34" s="842" t="s">
        <v>90</v>
      </c>
      <c r="B34" s="843"/>
      <c r="C34" s="843"/>
      <c r="D34" s="843"/>
      <c r="E34" s="843"/>
      <c r="F34" s="843"/>
      <c r="G34" s="112">
        <v>15</v>
      </c>
      <c r="H34" s="112">
        <v>15</v>
      </c>
      <c r="I34" s="112">
        <v>15</v>
      </c>
      <c r="J34" s="112">
        <f>(G34+H34+I34)/3</f>
        <v>15</v>
      </c>
      <c r="K34" s="144"/>
      <c r="L34" s="36">
        <f>(G34+H34+I34)/3</f>
        <v>15</v>
      </c>
      <c r="M34" s="487">
        <v>15</v>
      </c>
      <c r="N34" s="378"/>
      <c r="O34" s="146">
        <f>(N34/L34)-100%</f>
        <v>-1</v>
      </c>
      <c r="P34" s="147">
        <f>(N34/M34)-100%</f>
        <v>-1</v>
      </c>
      <c r="R34" s="150"/>
    </row>
    <row r="35" spans="1:18" ht="14.25" customHeight="1" x14ac:dyDescent="0.2">
      <c r="A35" s="812" t="s">
        <v>248</v>
      </c>
      <c r="B35" s="800"/>
      <c r="C35" s="800"/>
      <c r="D35" s="800"/>
      <c r="E35" s="800"/>
      <c r="F35" s="800"/>
      <c r="G35" s="800"/>
      <c r="H35" s="800"/>
      <c r="I35" s="800"/>
      <c r="J35" s="800"/>
      <c r="K35" s="800"/>
      <c r="L35" s="800"/>
      <c r="M35" s="800"/>
      <c r="N35" s="800"/>
      <c r="O35" s="800"/>
      <c r="P35" s="801"/>
    </row>
    <row r="36" spans="1:18" x14ac:dyDescent="0.2">
      <c r="A36" s="796" t="s">
        <v>56</v>
      </c>
      <c r="B36" s="797"/>
      <c r="C36" s="797"/>
      <c r="D36" s="797"/>
      <c r="E36" s="797"/>
      <c r="F36" s="797"/>
      <c r="G36" s="351">
        <v>13000</v>
      </c>
      <c r="H36" s="351">
        <v>16400</v>
      </c>
      <c r="I36" s="149">
        <v>4000</v>
      </c>
      <c r="J36" s="120">
        <f>(G36+H36+I36)/3</f>
        <v>11133.333333333334</v>
      </c>
      <c r="K36" s="148"/>
      <c r="L36" s="61">
        <f>(G36+H36+I36)/3</f>
        <v>11133.333333333334</v>
      </c>
      <c r="M36" s="491">
        <v>1500</v>
      </c>
      <c r="N36" s="415"/>
      <c r="O36" s="146">
        <f>(N36/L36)-100%</f>
        <v>-1</v>
      </c>
      <c r="P36" s="147">
        <f>(N36/M36)-100%</f>
        <v>-1</v>
      </c>
    </row>
    <row r="37" spans="1:18" x14ac:dyDescent="0.2">
      <c r="A37" s="796" t="s">
        <v>472</v>
      </c>
      <c r="B37" s="797"/>
      <c r="C37" s="797"/>
      <c r="D37" s="797"/>
      <c r="E37" s="797"/>
      <c r="F37" s="797"/>
      <c r="G37" s="351">
        <v>1911.45</v>
      </c>
      <c r="H37" s="351">
        <v>0</v>
      </c>
      <c r="I37" s="149">
        <v>821</v>
      </c>
      <c r="J37" s="120">
        <f>(G37+H37+I37)/3</f>
        <v>910.81666666666661</v>
      </c>
      <c r="K37" s="148"/>
      <c r="L37" s="61">
        <f>(G37+H37+I37)/3</f>
        <v>910.81666666666661</v>
      </c>
      <c r="M37" s="491">
        <v>1000</v>
      </c>
      <c r="N37" s="415"/>
      <c r="O37" s="146">
        <f>(N37/L37)-100%</f>
        <v>-1</v>
      </c>
      <c r="P37" s="147">
        <f>(N37/M37)-100%</f>
        <v>-1</v>
      </c>
    </row>
    <row r="38" spans="1:18" x14ac:dyDescent="0.2">
      <c r="A38" s="796" t="s">
        <v>91</v>
      </c>
      <c r="B38" s="797"/>
      <c r="C38" s="797"/>
      <c r="D38" s="797"/>
      <c r="E38" s="797"/>
      <c r="F38" s="797"/>
      <c r="G38" s="351">
        <v>27455.18</v>
      </c>
      <c r="H38" s="351">
        <v>14967</v>
      </c>
      <c r="I38" s="149">
        <v>5983</v>
      </c>
      <c r="J38" s="120">
        <f>(G38+H38+I38)/3</f>
        <v>16135.06</v>
      </c>
      <c r="K38" s="148"/>
      <c r="L38" s="79">
        <f>(G38+H38+I38)/3</f>
        <v>16135.06</v>
      </c>
      <c r="M38" s="491">
        <v>2000</v>
      </c>
      <c r="N38" s="415"/>
      <c r="O38" s="146">
        <f>(N38/L38)-100%</f>
        <v>-1</v>
      </c>
      <c r="P38" s="147">
        <f>(N38/M38)-100%</f>
        <v>-1</v>
      </c>
    </row>
    <row r="39" spans="1:18" ht="12.75" customHeight="1" thickBot="1" x14ac:dyDescent="0.25">
      <c r="A39" s="796" t="s">
        <v>408</v>
      </c>
      <c r="B39" s="797"/>
      <c r="C39" s="797"/>
      <c r="D39" s="797"/>
      <c r="E39" s="797"/>
      <c r="F39" s="797"/>
      <c r="G39" s="351">
        <v>12238.338</v>
      </c>
      <c r="H39" s="351">
        <v>12644.028</v>
      </c>
      <c r="I39" s="149">
        <v>12644.028</v>
      </c>
      <c r="J39" s="120">
        <f>(G39+H39+I39)/3</f>
        <v>12508.798000000001</v>
      </c>
      <c r="K39" s="148"/>
      <c r="L39" s="80">
        <f>(G39+H39+I39)/3</f>
        <v>12508.798000000001</v>
      </c>
      <c r="M39" s="491">
        <v>9000</v>
      </c>
      <c r="N39" s="415"/>
      <c r="O39" s="146">
        <f>(N39/L39)-100%</f>
        <v>-1</v>
      </c>
      <c r="P39" s="147">
        <f>(N39/M39)-100%</f>
        <v>-1</v>
      </c>
    </row>
    <row r="40" spans="1:18" ht="13.5" thickBot="1" x14ac:dyDescent="0.25">
      <c r="A40" s="1024"/>
      <c r="B40" s="1025"/>
      <c r="C40" s="1025"/>
      <c r="D40" s="1025"/>
      <c r="E40" s="1025"/>
      <c r="F40" s="1025"/>
      <c r="G40" s="1025"/>
      <c r="H40" s="1025"/>
      <c r="I40" s="1025"/>
      <c r="J40" s="1025"/>
      <c r="K40" s="1025"/>
      <c r="L40" s="1025"/>
      <c r="M40" s="1025"/>
      <c r="N40" s="1025"/>
      <c r="O40" s="1025"/>
      <c r="P40" s="1026"/>
    </row>
    <row r="41" spans="1:18" x14ac:dyDescent="0.2">
      <c r="A41" s="939" t="s">
        <v>371</v>
      </c>
      <c r="B41" s="940"/>
      <c r="C41" s="940"/>
      <c r="D41" s="940"/>
      <c r="E41" s="940"/>
      <c r="F41" s="940"/>
      <c r="G41" s="941"/>
      <c r="H41" s="942"/>
      <c r="I41" s="942"/>
      <c r="J41" s="942"/>
      <c r="K41" s="942"/>
      <c r="L41" s="942"/>
      <c r="M41" s="942"/>
      <c r="N41" s="942"/>
      <c r="O41" s="942"/>
      <c r="P41" s="943"/>
    </row>
    <row r="42" spans="1:18" s="435" customFormat="1" x14ac:dyDescent="0.2">
      <c r="A42" s="1035" t="s">
        <v>79</v>
      </c>
      <c r="B42" s="1030"/>
      <c r="C42" s="1036"/>
      <c r="D42" s="452" t="s">
        <v>280</v>
      </c>
      <c r="E42" s="453" t="s">
        <v>316</v>
      </c>
      <c r="F42" s="454" t="s">
        <v>424</v>
      </c>
      <c r="G42" s="453" t="s">
        <v>453</v>
      </c>
      <c r="H42" s="454" t="s">
        <v>470</v>
      </c>
      <c r="I42" s="1032" t="s">
        <v>315</v>
      </c>
      <c r="J42" s="1033"/>
      <c r="K42" s="1033"/>
      <c r="L42" s="1034"/>
      <c r="M42" s="1029" t="s">
        <v>317</v>
      </c>
      <c r="N42" s="1030"/>
      <c r="O42" s="1030"/>
      <c r="P42" s="1031"/>
    </row>
    <row r="43" spans="1:18" x14ac:dyDescent="0.2">
      <c r="A43" s="523" t="s">
        <v>323</v>
      </c>
      <c r="B43" s="519"/>
      <c r="C43" s="926"/>
      <c r="D43" s="400" t="s">
        <v>324</v>
      </c>
      <c r="E43" s="401">
        <v>7948.7</v>
      </c>
      <c r="F43" s="401">
        <v>9555.1080000000002</v>
      </c>
      <c r="G43" s="401">
        <v>9555.1080000000002</v>
      </c>
      <c r="H43" s="379"/>
      <c r="I43" s="995" t="s">
        <v>341</v>
      </c>
      <c r="J43" s="996"/>
      <c r="K43" s="996"/>
      <c r="L43" s="997"/>
      <c r="M43" s="405"/>
      <c r="N43" s="406"/>
      <c r="O43" s="406"/>
      <c r="P43" s="407"/>
    </row>
    <row r="44" spans="1:18" x14ac:dyDescent="0.2">
      <c r="A44" s="925" t="s">
        <v>337</v>
      </c>
      <c r="B44" s="519"/>
      <c r="C44" s="926"/>
      <c r="D44" s="400" t="s">
        <v>338</v>
      </c>
      <c r="E44" s="401">
        <v>4289.6380000000008</v>
      </c>
      <c r="F44" s="401">
        <v>3088.9199999999996</v>
      </c>
      <c r="G44" s="401">
        <v>3088.9199999999996</v>
      </c>
      <c r="H44" s="379"/>
      <c r="I44" s="990"/>
      <c r="J44" s="525"/>
      <c r="K44" s="525"/>
      <c r="L44" s="991"/>
      <c r="M44" s="405"/>
      <c r="N44" s="406"/>
      <c r="O44" s="406"/>
      <c r="P44" s="407"/>
    </row>
    <row r="45" spans="1:18" ht="25.5" customHeight="1" thickBot="1" x14ac:dyDescent="0.25">
      <c r="A45" s="935" t="s">
        <v>409</v>
      </c>
      <c r="B45" s="515"/>
      <c r="C45" s="936"/>
      <c r="D45" s="408"/>
      <c r="E45" s="409">
        <v>12238.338</v>
      </c>
      <c r="F45" s="409">
        <v>12644.028</v>
      </c>
      <c r="G45" s="409">
        <v>12644.028</v>
      </c>
      <c r="H45" s="443"/>
      <c r="I45" s="986"/>
      <c r="J45" s="515"/>
      <c r="K45" s="515"/>
      <c r="L45" s="515"/>
      <c r="M45" s="451"/>
      <c r="N45" s="412"/>
      <c r="O45" s="412"/>
      <c r="P45" s="413"/>
    </row>
    <row r="46" spans="1:18" ht="13.5" thickBot="1" x14ac:dyDescent="0.25">
      <c r="A46" s="162"/>
      <c r="B46" s="161"/>
      <c r="C46" s="281"/>
      <c r="D46" s="282"/>
      <c r="E46" s="282"/>
      <c r="F46" s="283"/>
      <c r="G46" s="161"/>
      <c r="H46" s="161"/>
      <c r="I46" s="161"/>
      <c r="J46" s="161"/>
      <c r="K46" s="161"/>
      <c r="L46" s="164"/>
      <c r="M46" s="164"/>
      <c r="N46" s="164"/>
      <c r="O46" s="164"/>
      <c r="P46" s="284"/>
    </row>
    <row r="47" spans="1:18" ht="12.75" customHeight="1" x14ac:dyDescent="0.2">
      <c r="A47" s="914" t="s">
        <v>231</v>
      </c>
      <c r="B47" s="915"/>
      <c r="C47" s="915"/>
      <c r="D47" s="915"/>
      <c r="E47" s="915"/>
      <c r="F47" s="915"/>
      <c r="G47" s="915"/>
      <c r="H47" s="915"/>
      <c r="I47" s="915"/>
      <c r="J47" s="915"/>
      <c r="K47" s="916"/>
      <c r="L47" s="863" t="s">
        <v>81</v>
      </c>
      <c r="M47" s="863" t="s">
        <v>80</v>
      </c>
      <c r="N47" s="886" t="s">
        <v>235</v>
      </c>
      <c r="O47" s="884" t="s">
        <v>228</v>
      </c>
      <c r="P47" s="909" t="s">
        <v>227</v>
      </c>
      <c r="Q47" s="1"/>
    </row>
    <row r="48" spans="1:18" ht="16.5" customHeight="1" thickBot="1" x14ac:dyDescent="0.25">
      <c r="A48" s="917"/>
      <c r="B48" s="918"/>
      <c r="C48" s="918"/>
      <c r="D48" s="918"/>
      <c r="E48" s="918"/>
      <c r="F48" s="918"/>
      <c r="G48" s="918"/>
      <c r="H48" s="918"/>
      <c r="I48" s="918"/>
      <c r="J48" s="918"/>
      <c r="K48" s="919"/>
      <c r="L48" s="508"/>
      <c r="M48" s="508"/>
      <c r="N48" s="887"/>
      <c r="O48" s="885"/>
      <c r="P48" s="910"/>
      <c r="Q48" s="1"/>
    </row>
    <row r="49" spans="1:18" ht="16.5" customHeight="1" thickTop="1" thickBot="1" x14ac:dyDescent="0.25">
      <c r="A49" s="853" t="s">
        <v>221</v>
      </c>
      <c r="B49" s="854"/>
      <c r="C49" s="854"/>
      <c r="D49" s="854"/>
      <c r="E49" s="854"/>
      <c r="F49" s="854"/>
      <c r="G49" s="854"/>
      <c r="H49" s="854"/>
      <c r="I49" s="854"/>
      <c r="J49" s="854"/>
      <c r="K49" s="855"/>
      <c r="L49" s="20"/>
      <c r="M49" s="20"/>
      <c r="N49" s="21"/>
      <c r="O49" s="20"/>
      <c r="P49" s="165"/>
      <c r="Q49" s="1"/>
    </row>
    <row r="50" spans="1:18" ht="24.75" customHeight="1" thickTop="1" x14ac:dyDescent="0.2">
      <c r="A50" s="961" t="s">
        <v>180</v>
      </c>
      <c r="B50" s="845"/>
      <c r="C50" s="845"/>
      <c r="D50" s="845"/>
      <c r="E50" s="845"/>
      <c r="F50" s="845"/>
      <c r="G50" s="845"/>
      <c r="H50" s="845"/>
      <c r="I50" s="845"/>
      <c r="J50" s="845"/>
      <c r="K50" s="962"/>
      <c r="L50" s="54">
        <f>L28/L27</f>
        <v>0.73076923076923084</v>
      </c>
      <c r="M50" s="174">
        <f>M28/M27</f>
        <v>0.4</v>
      </c>
      <c r="N50" s="182" t="e">
        <f>N28/N27</f>
        <v>#DIV/0!</v>
      </c>
      <c r="O50" s="18" t="e">
        <f>N50-M50</f>
        <v>#DIV/0!</v>
      </c>
      <c r="P50" s="169" t="s">
        <v>467</v>
      </c>
      <c r="Q50" s="1"/>
    </row>
    <row r="51" spans="1:18" ht="24.75" customHeight="1" x14ac:dyDescent="0.2">
      <c r="A51" s="961" t="s">
        <v>83</v>
      </c>
      <c r="B51" s="845"/>
      <c r="C51" s="845"/>
      <c r="D51" s="845"/>
      <c r="E51" s="845"/>
      <c r="F51" s="845"/>
      <c r="G51" s="845"/>
      <c r="H51" s="845"/>
      <c r="I51" s="845"/>
      <c r="J51" s="845"/>
      <c r="K51" s="962"/>
      <c r="L51" s="18">
        <f>L30/L29</f>
        <v>0.77777777777777779</v>
      </c>
      <c r="M51" s="170">
        <f>M30/M29</f>
        <v>1</v>
      </c>
      <c r="N51" s="171" t="e">
        <f>N30/N29</f>
        <v>#DIV/0!</v>
      </c>
      <c r="O51" s="18" t="e">
        <f>N51-M51</f>
        <v>#DIV/0!</v>
      </c>
      <c r="P51" s="169" t="e">
        <f>IF(N51&gt;=M51,"OK","NOOK")</f>
        <v>#DIV/0!</v>
      </c>
      <c r="Q51" s="1"/>
    </row>
    <row r="52" spans="1:18" ht="24.75" customHeight="1" x14ac:dyDescent="0.2">
      <c r="A52" s="862" t="s">
        <v>55</v>
      </c>
      <c r="B52" s="845"/>
      <c r="C52" s="845"/>
      <c r="D52" s="845"/>
      <c r="E52" s="845"/>
      <c r="F52" s="845"/>
      <c r="G52" s="845"/>
      <c r="H52" s="845"/>
      <c r="I52" s="845"/>
      <c r="J52" s="109"/>
      <c r="K52" s="109"/>
      <c r="L52" s="18">
        <f>L31/L24</f>
        <v>0.28596568411790585</v>
      </c>
      <c r="M52" s="170">
        <f>M31/M24</f>
        <v>0.26490066225165565</v>
      </c>
      <c r="N52" s="171" t="e">
        <f>N31/N24</f>
        <v>#DIV/0!</v>
      </c>
      <c r="O52" s="18" t="e">
        <f>N52-M52</f>
        <v>#DIV/0!</v>
      </c>
      <c r="P52" s="169" t="s">
        <v>436</v>
      </c>
      <c r="Q52" s="1"/>
    </row>
    <row r="53" spans="1:18" ht="13.5" thickBot="1" x14ac:dyDescent="0.25">
      <c r="A53" s="862"/>
      <c r="B53" s="845"/>
      <c r="C53" s="845"/>
      <c r="D53" s="845"/>
      <c r="E53" s="845"/>
      <c r="F53" s="845"/>
      <c r="G53" s="845"/>
      <c r="H53" s="845"/>
      <c r="I53" s="845"/>
      <c r="J53" s="109"/>
      <c r="K53" s="109"/>
      <c r="L53" s="18"/>
      <c r="M53" s="170"/>
      <c r="N53" s="171"/>
      <c r="O53" s="18"/>
      <c r="P53" s="169"/>
      <c r="Q53" s="1"/>
    </row>
    <row r="54" spans="1:18" ht="15" customHeight="1" thickTop="1" thickBot="1" x14ac:dyDescent="0.25">
      <c r="A54" s="853" t="s">
        <v>222</v>
      </c>
      <c r="B54" s="854"/>
      <c r="C54" s="854"/>
      <c r="D54" s="854"/>
      <c r="E54" s="854"/>
      <c r="F54" s="854"/>
      <c r="G54" s="854"/>
      <c r="H54" s="854"/>
      <c r="I54" s="854"/>
      <c r="J54" s="854"/>
      <c r="K54" s="855"/>
      <c r="L54" s="47"/>
      <c r="M54" s="43"/>
      <c r="N54" s="21"/>
      <c r="O54" s="20"/>
      <c r="P54" s="48"/>
      <c r="Q54" s="1"/>
    </row>
    <row r="55" spans="1:18" ht="19.5" customHeight="1" thickTop="1" x14ac:dyDescent="0.2">
      <c r="A55" s="1027" t="s">
        <v>181</v>
      </c>
      <c r="B55" s="912"/>
      <c r="C55" s="912"/>
      <c r="D55" s="912"/>
      <c r="E55" s="912"/>
      <c r="F55" s="912"/>
      <c r="G55" s="912"/>
      <c r="H55" s="912"/>
      <c r="I55" s="912"/>
      <c r="J55" s="912"/>
      <c r="K55" s="1028"/>
      <c r="L55" s="40">
        <f>L34</f>
        <v>15</v>
      </c>
      <c r="M55" s="253">
        <f>M34</f>
        <v>15</v>
      </c>
      <c r="N55" s="254">
        <f>N34</f>
        <v>0</v>
      </c>
      <c r="O55" s="38">
        <f>N55-M55</f>
        <v>-15</v>
      </c>
      <c r="P55" s="169" t="str">
        <f>IF(N55&lt;=M55,"OK","NOOK")</f>
        <v>OK</v>
      </c>
      <c r="Q55" s="1"/>
    </row>
    <row r="56" spans="1:18" ht="13.5" thickBot="1" x14ac:dyDescent="0.25">
      <c r="A56" s="856"/>
      <c r="B56" s="857"/>
      <c r="C56" s="857"/>
      <c r="D56" s="857"/>
      <c r="E56" s="857"/>
      <c r="F56" s="857"/>
      <c r="G56" s="857"/>
      <c r="H56" s="857"/>
      <c r="I56" s="857"/>
      <c r="J56" s="857"/>
      <c r="K56" s="858"/>
      <c r="L56" s="40"/>
      <c r="M56" s="253"/>
      <c r="N56" s="254"/>
      <c r="O56" s="38"/>
      <c r="P56" s="169"/>
      <c r="Q56" s="1"/>
    </row>
    <row r="57" spans="1:18" ht="15" customHeight="1" thickTop="1" thickBot="1" x14ac:dyDescent="0.25">
      <c r="A57" s="853" t="s">
        <v>223</v>
      </c>
      <c r="B57" s="854"/>
      <c r="C57" s="854"/>
      <c r="D57" s="854"/>
      <c r="E57" s="854"/>
      <c r="F57" s="854"/>
      <c r="G57" s="854"/>
      <c r="H57" s="854"/>
      <c r="I57" s="854"/>
      <c r="J57" s="854"/>
      <c r="K57" s="855"/>
      <c r="L57" s="41"/>
      <c r="M57" s="45"/>
      <c r="N57" s="21"/>
      <c r="O57" s="20"/>
      <c r="P57" s="46"/>
      <c r="Q57" s="1"/>
    </row>
    <row r="58" spans="1:18" ht="23.25" customHeight="1" thickTop="1" x14ac:dyDescent="0.2">
      <c r="A58" s="849" t="s">
        <v>413</v>
      </c>
      <c r="B58" s="850"/>
      <c r="C58" s="850"/>
      <c r="D58" s="850"/>
      <c r="E58" s="850"/>
      <c r="F58" s="850"/>
      <c r="G58" s="850"/>
      <c r="H58" s="850"/>
      <c r="I58" s="850"/>
      <c r="J58" s="851"/>
      <c r="K58" s="851"/>
      <c r="L58" s="49">
        <f>(L38+L39)/(L25+L26)</f>
        <v>2455.1878285714288</v>
      </c>
      <c r="M58" s="275">
        <f>M39/M25</f>
        <v>1500</v>
      </c>
      <c r="N58" s="258" t="e">
        <f>N39/N25</f>
        <v>#DIV/0!</v>
      </c>
      <c r="O58" s="49" t="e">
        <f>N58-M58</f>
        <v>#DIV/0!</v>
      </c>
      <c r="P58" s="175" t="s">
        <v>436</v>
      </c>
      <c r="Q58" s="1"/>
    </row>
    <row r="59" spans="1:18" ht="23.25" customHeight="1" x14ac:dyDescent="0.2">
      <c r="A59" s="844" t="s">
        <v>54</v>
      </c>
      <c r="B59" s="845"/>
      <c r="C59" s="845"/>
      <c r="D59" s="845"/>
      <c r="E59" s="845"/>
      <c r="F59" s="845"/>
      <c r="G59" s="845"/>
      <c r="H59" s="845"/>
      <c r="I59" s="962"/>
      <c r="J59" s="173"/>
      <c r="K59" s="173"/>
      <c r="L59" s="73">
        <f>(L39+L38)/L24</f>
        <v>18.902677958644965</v>
      </c>
      <c r="M59" s="179">
        <f>M39/M24</f>
        <v>5.9602649006622519</v>
      </c>
      <c r="N59" s="180" t="e">
        <f>N39/N24</f>
        <v>#DIV/0!</v>
      </c>
      <c r="O59" s="63" t="e">
        <f>N59-M59</f>
        <v>#DIV/0!</v>
      </c>
      <c r="P59" s="172" t="s">
        <v>436</v>
      </c>
      <c r="Q59" s="1"/>
    </row>
    <row r="60" spans="1:18" x14ac:dyDescent="0.2">
      <c r="A60" s="976"/>
      <c r="B60" s="921"/>
      <c r="C60" s="921"/>
      <c r="D60" s="921"/>
      <c r="E60" s="921"/>
      <c r="F60" s="921"/>
      <c r="G60" s="921"/>
      <c r="H60" s="921"/>
      <c r="I60" s="921"/>
      <c r="J60" s="921"/>
      <c r="K60" s="921"/>
      <c r="L60" s="73"/>
      <c r="M60" s="285"/>
      <c r="N60" s="180"/>
      <c r="O60" s="63"/>
      <c r="P60" s="172"/>
      <c r="Q60" s="1"/>
    </row>
    <row r="61" spans="1:18" x14ac:dyDescent="0.2">
      <c r="A61" s="961"/>
      <c r="B61" s="845"/>
      <c r="C61" s="845"/>
      <c r="D61" s="845"/>
      <c r="E61" s="845"/>
      <c r="F61" s="845"/>
      <c r="G61" s="845"/>
      <c r="H61" s="845"/>
      <c r="I61" s="845"/>
      <c r="J61" s="845"/>
      <c r="K61" s="962"/>
      <c r="L61" s="25"/>
      <c r="M61" s="174"/>
      <c r="N61" s="256"/>
      <c r="O61" s="27"/>
      <c r="P61" s="172"/>
      <c r="Q61" s="1"/>
    </row>
    <row r="62" spans="1:18" ht="13.5" thickBot="1" x14ac:dyDescent="0.25">
      <c r="A62" s="888" t="s">
        <v>278</v>
      </c>
      <c r="B62" s="889"/>
      <c r="C62" s="889"/>
      <c r="D62" s="889"/>
      <c r="E62" s="889"/>
      <c r="F62" s="889"/>
      <c r="G62" s="889"/>
      <c r="H62" s="889"/>
      <c r="I62" s="889"/>
      <c r="J62" s="889"/>
      <c r="K62" s="889"/>
      <c r="L62" s="889"/>
      <c r="M62" s="889"/>
      <c r="N62" s="889"/>
      <c r="O62" s="889"/>
      <c r="P62" s="890"/>
      <c r="Q62" s="1"/>
    </row>
    <row r="63" spans="1:18" x14ac:dyDescent="0.2">
      <c r="A63" s="891"/>
      <c r="B63" s="892"/>
      <c r="C63" s="892"/>
      <c r="D63" s="892"/>
      <c r="E63" s="892"/>
      <c r="F63" s="892"/>
      <c r="G63" s="892"/>
      <c r="H63" s="892"/>
      <c r="I63" s="892"/>
      <c r="J63" s="892"/>
      <c r="K63" s="892"/>
      <c r="L63" s="892"/>
      <c r="M63" s="892"/>
      <c r="N63" s="892"/>
      <c r="O63" s="892"/>
      <c r="P63" s="893"/>
      <c r="Q63" s="1"/>
    </row>
    <row r="64" spans="1:18" ht="46.5" customHeight="1" thickBot="1" x14ac:dyDescent="0.25">
      <c r="A64" s="894"/>
      <c r="B64" s="895"/>
      <c r="C64" s="895"/>
      <c r="D64" s="895"/>
      <c r="E64" s="895"/>
      <c r="F64" s="895"/>
      <c r="G64" s="895"/>
      <c r="H64" s="895"/>
      <c r="I64" s="895"/>
      <c r="J64" s="895"/>
      <c r="K64" s="895"/>
      <c r="L64" s="895"/>
      <c r="M64" s="895"/>
      <c r="N64" s="895"/>
      <c r="O64" s="895"/>
      <c r="P64" s="896"/>
      <c r="Q64" s="1"/>
      <c r="R64" s="187"/>
    </row>
    <row r="65" spans="1:16" ht="21" hidden="1" customHeight="1" x14ac:dyDescent="0.2">
      <c r="A65" s="188"/>
      <c r="B65" s="189"/>
      <c r="C65" s="189"/>
      <c r="D65" s="189"/>
      <c r="E65" s="189"/>
      <c r="F65" s="189"/>
      <c r="G65" s="189"/>
      <c r="H65" s="189"/>
      <c r="I65" s="189"/>
      <c r="J65" s="189"/>
      <c r="K65" s="189"/>
      <c r="L65" s="189"/>
      <c r="M65" s="189"/>
      <c r="N65" s="189"/>
      <c r="O65" s="189"/>
      <c r="P65" s="190"/>
    </row>
  </sheetData>
  <mergeCells count="68">
    <mergeCell ref="A26:F26"/>
    <mergeCell ref="A28:F28"/>
    <mergeCell ref="A25:F25"/>
    <mergeCell ref="A27:F27"/>
    <mergeCell ref="A34:F34"/>
    <mergeCell ref="A33:F33"/>
    <mergeCell ref="A29:F29"/>
    <mergeCell ref="A30:F30"/>
    <mergeCell ref="A31:F31"/>
    <mergeCell ref="A32:F32"/>
    <mergeCell ref="A43:C43"/>
    <mergeCell ref="M47:M48"/>
    <mergeCell ref="A42:C42"/>
    <mergeCell ref="A41:P41"/>
    <mergeCell ref="G33:P33"/>
    <mergeCell ref="A36:F36"/>
    <mergeCell ref="A47:K48"/>
    <mergeCell ref="I45:L45"/>
    <mergeCell ref="A37:F37"/>
    <mergeCell ref="O47:O48"/>
    <mergeCell ref="A63:P64"/>
    <mergeCell ref="A57:K57"/>
    <mergeCell ref="A62:P62"/>
    <mergeCell ref="A61:K61"/>
    <mergeCell ref="A60:K60"/>
    <mergeCell ref="A59:I59"/>
    <mergeCell ref="A52:I52"/>
    <mergeCell ref="A12:P16"/>
    <mergeCell ref="A11:P11"/>
    <mergeCell ref="G32:P32"/>
    <mergeCell ref="A39:F39"/>
    <mergeCell ref="A20:P20"/>
    <mergeCell ref="A24:F24"/>
    <mergeCell ref="A21:P21"/>
    <mergeCell ref="A17:P17"/>
    <mergeCell ref="A18:P18"/>
    <mergeCell ref="A19:P19"/>
    <mergeCell ref="G35:P35"/>
    <mergeCell ref="P47:P48"/>
    <mergeCell ref="A51:K51"/>
    <mergeCell ref="A45:C45"/>
    <mergeCell ref="A35:F35"/>
    <mergeCell ref="A1:N1"/>
    <mergeCell ref="G23:P23"/>
    <mergeCell ref="A22:F22"/>
    <mergeCell ref="A23:F23"/>
    <mergeCell ref="A2:P2"/>
    <mergeCell ref="A8:P8"/>
    <mergeCell ref="A9:P10"/>
    <mergeCell ref="E4:J4"/>
    <mergeCell ref="E5:J5"/>
    <mergeCell ref="E6:J6"/>
    <mergeCell ref="A49:K49"/>
    <mergeCell ref="A38:F38"/>
    <mergeCell ref="A40:P40"/>
    <mergeCell ref="A58:K58"/>
    <mergeCell ref="A55:K55"/>
    <mergeCell ref="A56:K56"/>
    <mergeCell ref="L47:L48"/>
    <mergeCell ref="A50:K50"/>
    <mergeCell ref="A44:C44"/>
    <mergeCell ref="A53:I53"/>
    <mergeCell ref="N47:N48"/>
    <mergeCell ref="M42:P42"/>
    <mergeCell ref="I42:L42"/>
    <mergeCell ref="I43:L43"/>
    <mergeCell ref="I44:L44"/>
    <mergeCell ref="A54:K54"/>
  </mergeCells>
  <phoneticPr fontId="2" type="noConversion"/>
  <pageMargins left="0.39370078740157483" right="0.39370078740157483" top="0.19685039370078741" bottom="0.19685039370078741" header="0.15748031496062992" footer="0.19685039370078741"/>
  <pageSetup paperSize="9" scale="63" orientation="portrait" r:id="rId1"/>
  <headerFooter alignWithMargins="0">
    <oddFooter>&amp;L&amp;"Tahoma,Corsivo"&amp;8Elenco Processi&amp;R&amp;P</oddFooter>
  </headerFooter>
  <rowBreaks count="1" manualBreakCount="1">
    <brk id="64" max="16383" man="1"/>
  </rowBreaks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15"/>
  <dimension ref="A1:T61"/>
  <sheetViews>
    <sheetView view="pageBreakPreview" topLeftCell="A49" zoomScaleNormal="100" zoomScaleSheetLayoutView="100" workbookViewId="0">
      <selection activeCell="A54" sqref="A54:K54"/>
    </sheetView>
  </sheetViews>
  <sheetFormatPr defaultRowHeight="12.75" x14ac:dyDescent="0.2"/>
  <cols>
    <col min="1" max="4" width="9.140625" style="8"/>
    <col min="5" max="5" width="11.85546875" style="8" bestFit="1" customWidth="1"/>
    <col min="6" max="6" width="12" style="8" bestFit="1" customWidth="1"/>
    <col min="7" max="7" width="12.28515625" style="8" customWidth="1"/>
    <col min="8" max="8" width="11.85546875" style="8" customWidth="1"/>
    <col min="9" max="9" width="12" style="8" customWidth="1"/>
    <col min="10" max="10" width="0.28515625" style="8" hidden="1" customWidth="1"/>
    <col min="11" max="11" width="9.140625" style="8" hidden="1" customWidth="1"/>
    <col min="12" max="12" width="12.42578125" style="8" customWidth="1"/>
    <col min="13" max="13" width="12" style="8" customWidth="1"/>
    <col min="14" max="14" width="12.7109375" style="8" customWidth="1"/>
    <col min="15" max="15" width="11.42578125" style="8" customWidth="1"/>
    <col min="16" max="16" width="11" style="8" customWidth="1"/>
    <col min="17" max="17" width="9.140625" style="8"/>
    <col min="18" max="18" width="19" style="8" bestFit="1" customWidth="1"/>
    <col min="19" max="16384" width="9.140625" style="8"/>
  </cols>
  <sheetData>
    <row r="1" spans="1:17" ht="21.75" customHeight="1" thickBot="1" x14ac:dyDescent="0.25">
      <c r="A1" s="698"/>
      <c r="B1" s="699"/>
      <c r="C1" s="699"/>
      <c r="D1" s="699"/>
      <c r="E1" s="699"/>
      <c r="F1" s="699"/>
      <c r="G1" s="699"/>
      <c r="H1" s="699"/>
      <c r="I1" s="699"/>
      <c r="J1" s="699"/>
      <c r="K1" s="699"/>
      <c r="L1" s="699"/>
      <c r="M1" s="699"/>
      <c r="N1" s="699"/>
      <c r="O1" s="122" t="s">
        <v>268</v>
      </c>
      <c r="P1" s="123">
        <v>2013</v>
      </c>
    </row>
    <row r="2" spans="1:17" ht="24.75" customHeight="1" x14ac:dyDescent="0.2">
      <c r="A2" s="813" t="s">
        <v>269</v>
      </c>
      <c r="B2" s="814"/>
      <c r="C2" s="814"/>
      <c r="D2" s="814"/>
      <c r="E2" s="814"/>
      <c r="F2" s="814"/>
      <c r="G2" s="814"/>
      <c r="H2" s="814"/>
      <c r="I2" s="814"/>
      <c r="J2" s="814"/>
      <c r="K2" s="814"/>
      <c r="L2" s="814"/>
      <c r="M2" s="814"/>
      <c r="N2" s="814"/>
      <c r="O2" s="815"/>
      <c r="P2" s="816"/>
    </row>
    <row r="3" spans="1:17" x14ac:dyDescent="0.2">
      <c r="A3" s="124"/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5"/>
      <c r="P3" s="126"/>
    </row>
    <row r="4" spans="1:17" x14ac:dyDescent="0.2">
      <c r="A4" s="124" t="s">
        <v>270</v>
      </c>
      <c r="B4" s="125"/>
      <c r="C4" s="125"/>
      <c r="D4" s="125"/>
      <c r="E4" s="792" t="s">
        <v>282</v>
      </c>
      <c r="F4" s="792"/>
      <c r="G4" s="792"/>
      <c r="H4" s="792"/>
      <c r="I4" s="792"/>
      <c r="J4" s="792"/>
      <c r="K4" s="125"/>
      <c r="L4" s="127"/>
      <c r="M4" s="125"/>
      <c r="N4" s="125"/>
      <c r="O4" s="125"/>
      <c r="P4" s="128"/>
    </row>
    <row r="5" spans="1:17" x14ac:dyDescent="0.2">
      <c r="A5" s="124" t="s">
        <v>271</v>
      </c>
      <c r="B5" s="125"/>
      <c r="C5" s="125"/>
      <c r="D5" s="125"/>
      <c r="E5" s="792" t="s">
        <v>271</v>
      </c>
      <c r="F5" s="792"/>
      <c r="G5" s="792"/>
      <c r="H5" s="792"/>
      <c r="I5" s="792"/>
      <c r="J5" s="792"/>
      <c r="K5" s="125"/>
      <c r="L5" s="127"/>
      <c r="M5" s="125"/>
      <c r="N5" s="125"/>
      <c r="O5" s="125"/>
      <c r="P5" s="128"/>
      <c r="Q5" s="128"/>
    </row>
    <row r="6" spans="1:17" x14ac:dyDescent="0.2">
      <c r="A6" s="124" t="s">
        <v>272</v>
      </c>
      <c r="B6" s="125"/>
      <c r="C6" s="125"/>
      <c r="D6" s="125"/>
      <c r="E6" s="792" t="s">
        <v>283</v>
      </c>
      <c r="F6" s="792"/>
      <c r="G6" s="792"/>
      <c r="H6" s="792"/>
      <c r="I6" s="792"/>
      <c r="J6" s="792"/>
      <c r="K6" s="125"/>
      <c r="L6" s="127"/>
      <c r="M6" s="125"/>
      <c r="N6" s="125"/>
      <c r="O6" s="125"/>
      <c r="P6" s="128"/>
      <c r="Q6" s="128"/>
    </row>
    <row r="7" spans="1:17" ht="13.5" thickBot="1" x14ac:dyDescent="0.25">
      <c r="A7" s="129"/>
      <c r="B7" s="130"/>
      <c r="C7" s="130"/>
      <c r="D7" s="130"/>
      <c r="E7" s="130"/>
      <c r="F7" s="130"/>
      <c r="G7" s="130"/>
      <c r="H7" s="130"/>
      <c r="I7" s="130"/>
      <c r="J7" s="130"/>
      <c r="K7" s="130"/>
      <c r="L7" s="130"/>
      <c r="M7" s="130"/>
      <c r="N7" s="130"/>
      <c r="O7" s="130"/>
      <c r="P7" s="131"/>
    </row>
    <row r="8" spans="1:17" x14ac:dyDescent="0.2">
      <c r="A8" s="817" t="s">
        <v>407</v>
      </c>
      <c r="B8" s="818"/>
      <c r="C8" s="818"/>
      <c r="D8" s="818"/>
      <c r="E8" s="818"/>
      <c r="F8" s="818"/>
      <c r="G8" s="818"/>
      <c r="H8" s="818"/>
      <c r="I8" s="818"/>
      <c r="J8" s="818"/>
      <c r="K8" s="818"/>
      <c r="L8" s="818"/>
      <c r="M8" s="818"/>
      <c r="N8" s="818"/>
      <c r="O8" s="818"/>
      <c r="P8" s="819"/>
      <c r="Q8" s="1"/>
    </row>
    <row r="9" spans="1:17" ht="12.75" customHeight="1" x14ac:dyDescent="0.2">
      <c r="A9" s="820" t="s">
        <v>50</v>
      </c>
      <c r="B9" s="821"/>
      <c r="C9" s="821"/>
      <c r="D9" s="821"/>
      <c r="E9" s="821"/>
      <c r="F9" s="821"/>
      <c r="G9" s="821"/>
      <c r="H9" s="821"/>
      <c r="I9" s="821"/>
      <c r="J9" s="821"/>
      <c r="K9" s="821"/>
      <c r="L9" s="821"/>
      <c r="M9" s="821"/>
      <c r="N9" s="821"/>
      <c r="O9" s="821"/>
      <c r="P9" s="822"/>
      <c r="Q9" s="1"/>
    </row>
    <row r="10" spans="1:17" x14ac:dyDescent="0.2">
      <c r="A10" s="823"/>
      <c r="B10" s="824"/>
      <c r="C10" s="824"/>
      <c r="D10" s="824"/>
      <c r="E10" s="824"/>
      <c r="F10" s="824"/>
      <c r="G10" s="824"/>
      <c r="H10" s="824"/>
      <c r="I10" s="824"/>
      <c r="J10" s="824"/>
      <c r="K10" s="824"/>
      <c r="L10" s="824"/>
      <c r="M10" s="824"/>
      <c r="N10" s="824"/>
      <c r="O10" s="824"/>
      <c r="P10" s="825"/>
      <c r="Q10" s="1"/>
    </row>
    <row r="11" spans="1:17" x14ac:dyDescent="0.2">
      <c r="A11" s="611" t="s">
        <v>279</v>
      </c>
      <c r="B11" s="612"/>
      <c r="C11" s="612"/>
      <c r="D11" s="612"/>
      <c r="E11" s="612"/>
      <c r="F11" s="612"/>
      <c r="G11" s="612"/>
      <c r="H11" s="612"/>
      <c r="I11" s="612"/>
      <c r="J11" s="612"/>
      <c r="K11" s="612"/>
      <c r="L11" s="612"/>
      <c r="M11" s="612"/>
      <c r="N11" s="612"/>
      <c r="O11" s="612"/>
      <c r="P11" s="668"/>
      <c r="Q11" s="2"/>
    </row>
    <row r="12" spans="1:17" ht="14.25" customHeight="1" x14ac:dyDescent="0.2">
      <c r="A12" s="952" t="s">
        <v>465</v>
      </c>
      <c r="B12" s="953"/>
      <c r="C12" s="953"/>
      <c r="D12" s="953"/>
      <c r="E12" s="953"/>
      <c r="F12" s="953"/>
      <c r="G12" s="953"/>
      <c r="H12" s="953"/>
      <c r="I12" s="953"/>
      <c r="J12" s="953"/>
      <c r="K12" s="953"/>
      <c r="L12" s="953"/>
      <c r="M12" s="953"/>
      <c r="N12" s="953"/>
      <c r="O12" s="953"/>
      <c r="P12" s="954"/>
      <c r="Q12" s="1"/>
    </row>
    <row r="13" spans="1:17" ht="14.25" customHeight="1" x14ac:dyDescent="0.2">
      <c r="A13" s="955"/>
      <c r="B13" s="956"/>
      <c r="C13" s="956"/>
      <c r="D13" s="956"/>
      <c r="E13" s="956"/>
      <c r="F13" s="956"/>
      <c r="G13" s="956"/>
      <c r="H13" s="956"/>
      <c r="I13" s="956"/>
      <c r="J13" s="956"/>
      <c r="K13" s="956"/>
      <c r="L13" s="956"/>
      <c r="M13" s="956"/>
      <c r="N13" s="956"/>
      <c r="O13" s="956"/>
      <c r="P13" s="957"/>
      <c r="Q13" s="1"/>
    </row>
    <row r="14" spans="1:17" ht="14.25" customHeight="1" x14ac:dyDescent="0.2">
      <c r="A14" s="955"/>
      <c r="B14" s="956"/>
      <c r="C14" s="956"/>
      <c r="D14" s="956"/>
      <c r="E14" s="956"/>
      <c r="F14" s="956"/>
      <c r="G14" s="956"/>
      <c r="H14" s="956"/>
      <c r="I14" s="956"/>
      <c r="J14" s="956"/>
      <c r="K14" s="956"/>
      <c r="L14" s="956"/>
      <c r="M14" s="956"/>
      <c r="N14" s="956"/>
      <c r="O14" s="956"/>
      <c r="P14" s="957"/>
      <c r="Q14" s="1"/>
    </row>
    <row r="15" spans="1:17" ht="14.25" customHeight="1" x14ac:dyDescent="0.2">
      <c r="A15" s="955"/>
      <c r="B15" s="956"/>
      <c r="C15" s="956"/>
      <c r="D15" s="956"/>
      <c r="E15" s="956"/>
      <c r="F15" s="956"/>
      <c r="G15" s="956"/>
      <c r="H15" s="956"/>
      <c r="I15" s="956"/>
      <c r="J15" s="956"/>
      <c r="K15" s="956"/>
      <c r="L15" s="956"/>
      <c r="M15" s="956"/>
      <c r="N15" s="956"/>
      <c r="O15" s="956"/>
      <c r="P15" s="957"/>
      <c r="Q15" s="1"/>
    </row>
    <row r="16" spans="1:17" ht="14.25" customHeight="1" x14ac:dyDescent="0.2">
      <c r="A16" s="958"/>
      <c r="B16" s="959"/>
      <c r="C16" s="959"/>
      <c r="D16" s="959"/>
      <c r="E16" s="959"/>
      <c r="F16" s="959"/>
      <c r="G16" s="959"/>
      <c r="H16" s="959"/>
      <c r="I16" s="959"/>
      <c r="J16" s="959"/>
      <c r="K16" s="959"/>
      <c r="L16" s="959"/>
      <c r="M16" s="959"/>
      <c r="N16" s="959"/>
      <c r="O16" s="959"/>
      <c r="P16" s="960"/>
      <c r="Q16" s="1"/>
    </row>
    <row r="17" spans="1:18" ht="14.25" customHeight="1" x14ac:dyDescent="0.2">
      <c r="A17" s="611" t="s">
        <v>185</v>
      </c>
      <c r="B17" s="612"/>
      <c r="C17" s="612"/>
      <c r="D17" s="612"/>
      <c r="E17" s="612"/>
      <c r="F17" s="612"/>
      <c r="G17" s="612"/>
      <c r="H17" s="612"/>
      <c r="I17" s="612"/>
      <c r="J17" s="612"/>
      <c r="K17" s="612"/>
      <c r="L17" s="612"/>
      <c r="M17" s="612"/>
      <c r="N17" s="612"/>
      <c r="O17" s="612"/>
      <c r="P17" s="668"/>
      <c r="Q17" s="1"/>
    </row>
    <row r="18" spans="1:18" ht="37.5" customHeight="1" x14ac:dyDescent="0.2">
      <c r="A18" s="835" t="s">
        <v>186</v>
      </c>
      <c r="B18" s="836"/>
      <c r="C18" s="836"/>
      <c r="D18" s="836"/>
      <c r="E18" s="836"/>
      <c r="F18" s="836"/>
      <c r="G18" s="836"/>
      <c r="H18" s="836"/>
      <c r="I18" s="836"/>
      <c r="J18" s="836"/>
      <c r="K18" s="836"/>
      <c r="L18" s="836"/>
      <c r="M18" s="836"/>
      <c r="N18" s="836"/>
      <c r="O18" s="836"/>
      <c r="P18" s="837"/>
      <c r="Q18" s="1"/>
    </row>
    <row r="19" spans="1:18" ht="14.25" customHeight="1" x14ac:dyDescent="0.2">
      <c r="A19" s="611" t="s">
        <v>225</v>
      </c>
      <c r="B19" s="612"/>
      <c r="C19" s="612"/>
      <c r="D19" s="612"/>
      <c r="E19" s="612"/>
      <c r="F19" s="612"/>
      <c r="G19" s="612"/>
      <c r="H19" s="612"/>
      <c r="I19" s="612"/>
      <c r="J19" s="612"/>
      <c r="K19" s="612"/>
      <c r="L19" s="612"/>
      <c r="M19" s="612"/>
      <c r="N19" s="612"/>
      <c r="O19" s="612"/>
      <c r="P19" s="668"/>
      <c r="Q19" s="1"/>
    </row>
    <row r="20" spans="1:18" ht="26.25" customHeight="1" thickBot="1" x14ac:dyDescent="0.25">
      <c r="A20" s="820" t="s">
        <v>76</v>
      </c>
      <c r="B20" s="953"/>
      <c r="C20" s="953"/>
      <c r="D20" s="953"/>
      <c r="E20" s="953"/>
      <c r="F20" s="953"/>
      <c r="G20" s="953"/>
      <c r="H20" s="953"/>
      <c r="I20" s="953"/>
      <c r="J20" s="953"/>
      <c r="K20" s="953"/>
      <c r="L20" s="953"/>
      <c r="M20" s="953"/>
      <c r="N20" s="953"/>
      <c r="O20" s="953"/>
      <c r="P20" s="954"/>
      <c r="Q20" s="1"/>
    </row>
    <row r="21" spans="1:18" ht="13.5" customHeight="1" thickBot="1" x14ac:dyDescent="0.25">
      <c r="A21" s="838" t="s">
        <v>273</v>
      </c>
      <c r="B21" s="839"/>
      <c r="C21" s="839"/>
      <c r="D21" s="839"/>
      <c r="E21" s="839"/>
      <c r="F21" s="839"/>
      <c r="G21" s="839"/>
      <c r="H21" s="839"/>
      <c r="I21" s="839"/>
      <c r="J21" s="839"/>
      <c r="K21" s="839"/>
      <c r="L21" s="839"/>
      <c r="M21" s="839"/>
      <c r="N21" s="839"/>
      <c r="O21" s="840"/>
      <c r="P21" s="841"/>
      <c r="Q21" s="1"/>
    </row>
    <row r="22" spans="1:18" s="6" customFormat="1" ht="49.5" customHeight="1" x14ac:dyDescent="0.2">
      <c r="A22" s="810"/>
      <c r="B22" s="811"/>
      <c r="C22" s="811"/>
      <c r="D22" s="811"/>
      <c r="E22" s="811"/>
      <c r="F22" s="811"/>
      <c r="G22" s="389">
        <f>P1-3</f>
        <v>2010</v>
      </c>
      <c r="H22" s="389">
        <f>P1-2</f>
        <v>2011</v>
      </c>
      <c r="I22" s="389">
        <f>P1-1</f>
        <v>2012</v>
      </c>
      <c r="J22" s="390" t="s">
        <v>284</v>
      </c>
      <c r="K22" s="134" t="s">
        <v>226</v>
      </c>
      <c r="L22" s="391" t="s">
        <v>455</v>
      </c>
      <c r="M22" s="135" t="s">
        <v>232</v>
      </c>
      <c r="N22" s="134" t="s">
        <v>233</v>
      </c>
      <c r="O22" s="392" t="s">
        <v>82</v>
      </c>
      <c r="P22" s="393" t="s">
        <v>234</v>
      </c>
      <c r="Q22" s="394"/>
      <c r="R22" s="395"/>
    </row>
    <row r="23" spans="1:18" ht="12.75" customHeight="1" x14ac:dyDescent="0.2">
      <c r="A23" s="812" t="s">
        <v>274</v>
      </c>
      <c r="B23" s="800"/>
      <c r="C23" s="800"/>
      <c r="D23" s="800"/>
      <c r="E23" s="800"/>
      <c r="F23" s="800"/>
      <c r="G23" s="808"/>
      <c r="H23" s="808"/>
      <c r="I23" s="808"/>
      <c r="J23" s="808"/>
      <c r="K23" s="808"/>
      <c r="L23" s="808"/>
      <c r="M23" s="808"/>
      <c r="N23" s="808"/>
      <c r="O23" s="808"/>
      <c r="P23" s="809"/>
    </row>
    <row r="24" spans="1:18" ht="12.75" customHeight="1" x14ac:dyDescent="0.2">
      <c r="A24" s="798" t="s">
        <v>220</v>
      </c>
      <c r="B24" s="799"/>
      <c r="C24" s="799"/>
      <c r="D24" s="799"/>
      <c r="E24" s="799"/>
      <c r="F24" s="799"/>
      <c r="G24" s="75">
        <v>1529</v>
      </c>
      <c r="H24" s="75">
        <v>1506</v>
      </c>
      <c r="I24" s="140">
        <v>1506</v>
      </c>
      <c r="J24" s="139">
        <f t="shared" ref="J24:J32" si="0">(G24+H24+I24)/3</f>
        <v>1513.6666666666667</v>
      </c>
      <c r="K24" s="140"/>
      <c r="L24" s="35">
        <f t="shared" ref="L24:L30" si="1">(G24+H24+I24)/3</f>
        <v>1513.6666666666667</v>
      </c>
      <c r="M24" s="486">
        <v>1510</v>
      </c>
      <c r="N24" s="376"/>
      <c r="O24" s="142"/>
      <c r="P24" s="143"/>
    </row>
    <row r="25" spans="1:18" ht="14.25" customHeight="1" x14ac:dyDescent="0.2">
      <c r="A25" s="796" t="s">
        <v>202</v>
      </c>
      <c r="B25" s="797"/>
      <c r="C25" s="797"/>
      <c r="D25" s="797"/>
      <c r="E25" s="797"/>
      <c r="F25" s="797"/>
      <c r="G25" s="112">
        <v>5</v>
      </c>
      <c r="H25" s="112">
        <v>5</v>
      </c>
      <c r="I25" s="144">
        <v>5</v>
      </c>
      <c r="J25" s="112">
        <f t="shared" si="0"/>
        <v>5</v>
      </c>
      <c r="K25" s="144"/>
      <c r="L25" s="36">
        <f t="shared" si="1"/>
        <v>5</v>
      </c>
      <c r="M25" s="487">
        <v>5</v>
      </c>
      <c r="N25" s="378"/>
      <c r="O25" s="146">
        <f t="shared" ref="O25:O30" si="2">(N25/L25)-100%</f>
        <v>-1</v>
      </c>
      <c r="P25" s="147">
        <f t="shared" ref="P25:P31" si="3">(N25/M25)-100%</f>
        <v>-1</v>
      </c>
    </row>
    <row r="26" spans="1:18" ht="12" customHeight="1" x14ac:dyDescent="0.2">
      <c r="A26" s="796" t="s">
        <v>2</v>
      </c>
      <c r="B26" s="797"/>
      <c r="C26" s="797"/>
      <c r="D26" s="797"/>
      <c r="E26" s="797"/>
      <c r="F26" s="797"/>
      <c r="G26" s="112">
        <v>62</v>
      </c>
      <c r="H26" s="112">
        <v>85</v>
      </c>
      <c r="I26" s="144">
        <v>67</v>
      </c>
      <c r="J26" s="112">
        <f>(G26+H26+I26)/3</f>
        <v>71.333333333333329</v>
      </c>
      <c r="K26" s="144"/>
      <c r="L26" s="36">
        <f>(G26+H26+I26)/3</f>
        <v>71.333333333333329</v>
      </c>
      <c r="M26" s="487">
        <v>65</v>
      </c>
      <c r="N26" s="378"/>
      <c r="O26" s="146">
        <f>(N26/L26)-100%</f>
        <v>-1</v>
      </c>
      <c r="P26" s="147">
        <f>(N26/M26)-100%</f>
        <v>-1</v>
      </c>
    </row>
    <row r="27" spans="1:18" ht="14.25" customHeight="1" x14ac:dyDescent="0.2">
      <c r="A27" s="796" t="s">
        <v>84</v>
      </c>
      <c r="B27" s="797"/>
      <c r="C27" s="797"/>
      <c r="D27" s="797"/>
      <c r="E27" s="797"/>
      <c r="F27" s="797"/>
      <c r="G27" s="112">
        <v>62</v>
      </c>
      <c r="H27" s="112">
        <v>83</v>
      </c>
      <c r="I27" s="144">
        <v>67</v>
      </c>
      <c r="J27" s="112">
        <f t="shared" si="0"/>
        <v>70.666666666666671</v>
      </c>
      <c r="K27" s="144"/>
      <c r="L27" s="36">
        <f t="shared" si="1"/>
        <v>70.666666666666671</v>
      </c>
      <c r="M27" s="487">
        <v>65</v>
      </c>
      <c r="N27" s="378"/>
      <c r="O27" s="146">
        <f t="shared" si="2"/>
        <v>-1</v>
      </c>
      <c r="P27" s="147">
        <f t="shared" si="3"/>
        <v>-1</v>
      </c>
    </row>
    <row r="28" spans="1:18" ht="12" customHeight="1" x14ac:dyDescent="0.2">
      <c r="A28" s="796" t="s">
        <v>1</v>
      </c>
      <c r="B28" s="797"/>
      <c r="C28" s="797"/>
      <c r="D28" s="797"/>
      <c r="E28" s="797"/>
      <c r="F28" s="797"/>
      <c r="G28" s="112">
        <v>15</v>
      </c>
      <c r="H28" s="112">
        <v>46</v>
      </c>
      <c r="I28" s="140">
        <v>33</v>
      </c>
      <c r="J28" s="112">
        <f t="shared" si="0"/>
        <v>31.333333333333332</v>
      </c>
      <c r="K28" s="144"/>
      <c r="L28" s="36">
        <f t="shared" si="1"/>
        <v>31.333333333333332</v>
      </c>
      <c r="M28" s="487">
        <v>35</v>
      </c>
      <c r="N28" s="376"/>
      <c r="O28" s="146">
        <f t="shared" si="2"/>
        <v>-1</v>
      </c>
      <c r="P28" s="147">
        <f t="shared" si="3"/>
        <v>-1</v>
      </c>
    </row>
    <row r="29" spans="1:18" ht="12" customHeight="1" x14ac:dyDescent="0.2">
      <c r="A29" s="678" t="s">
        <v>3</v>
      </c>
      <c r="B29" s="679"/>
      <c r="C29" s="679"/>
      <c r="D29" s="679"/>
      <c r="E29" s="679"/>
      <c r="F29" s="987"/>
      <c r="G29" s="112">
        <v>18</v>
      </c>
      <c r="H29" s="112">
        <v>21</v>
      </c>
      <c r="I29" s="144">
        <v>32</v>
      </c>
      <c r="J29" s="112">
        <f t="shared" si="0"/>
        <v>23.666666666666668</v>
      </c>
      <c r="K29" s="144"/>
      <c r="L29" s="36">
        <f t="shared" si="1"/>
        <v>23.666666666666668</v>
      </c>
      <c r="M29" s="487">
        <v>30</v>
      </c>
      <c r="N29" s="378"/>
      <c r="O29" s="146">
        <f t="shared" si="2"/>
        <v>-1</v>
      </c>
      <c r="P29" s="147">
        <f t="shared" si="3"/>
        <v>-1</v>
      </c>
    </row>
    <row r="30" spans="1:18" ht="12" customHeight="1" x14ac:dyDescent="0.2">
      <c r="A30" s="678" t="s">
        <v>4</v>
      </c>
      <c r="B30" s="679"/>
      <c r="C30" s="679"/>
      <c r="D30" s="679"/>
      <c r="E30" s="679"/>
      <c r="F30" s="987"/>
      <c r="G30" s="112">
        <v>18</v>
      </c>
      <c r="H30" s="112">
        <v>21</v>
      </c>
      <c r="I30" s="144">
        <v>32</v>
      </c>
      <c r="J30" s="112">
        <f t="shared" si="0"/>
        <v>23.666666666666668</v>
      </c>
      <c r="K30" s="144"/>
      <c r="L30" s="36">
        <f t="shared" si="1"/>
        <v>23.666666666666668</v>
      </c>
      <c r="M30" s="487">
        <v>30</v>
      </c>
      <c r="N30" s="378"/>
      <c r="O30" s="146">
        <f t="shared" si="2"/>
        <v>-1</v>
      </c>
      <c r="P30" s="147">
        <f t="shared" si="3"/>
        <v>-1</v>
      </c>
    </row>
    <row r="31" spans="1:18" ht="12" customHeight="1" x14ac:dyDescent="0.2">
      <c r="A31" s="678" t="s">
        <v>195</v>
      </c>
      <c r="B31" s="679"/>
      <c r="C31" s="679"/>
      <c r="D31" s="679"/>
      <c r="E31" s="679"/>
      <c r="F31" s="987"/>
      <c r="G31" s="112">
        <v>0</v>
      </c>
      <c r="H31" s="112">
        <v>16</v>
      </c>
      <c r="I31" s="144">
        <v>59</v>
      </c>
      <c r="J31" s="112">
        <f t="shared" si="0"/>
        <v>25</v>
      </c>
      <c r="K31" s="144"/>
      <c r="L31" s="36">
        <f>(G31+H31+I31)/3</f>
        <v>25</v>
      </c>
      <c r="M31" s="487">
        <v>65</v>
      </c>
      <c r="N31" s="378"/>
      <c r="O31" s="146">
        <v>1</v>
      </c>
      <c r="P31" s="147">
        <f t="shared" si="3"/>
        <v>-1</v>
      </c>
    </row>
    <row r="32" spans="1:18" ht="12" customHeight="1" x14ac:dyDescent="0.2">
      <c r="A32" s="796" t="s">
        <v>196</v>
      </c>
      <c r="B32" s="797"/>
      <c r="C32" s="797"/>
      <c r="D32" s="797"/>
      <c r="E32" s="797"/>
      <c r="F32" s="797"/>
      <c r="G32" s="112">
        <v>56</v>
      </c>
      <c r="H32" s="112">
        <v>78</v>
      </c>
      <c r="I32" s="144">
        <v>59</v>
      </c>
      <c r="J32" s="112">
        <f t="shared" si="0"/>
        <v>64.333333333333329</v>
      </c>
      <c r="K32" s="144"/>
      <c r="L32" s="36">
        <f>(G32+H32+I32)/3</f>
        <v>64.333333333333329</v>
      </c>
      <c r="M32" s="487">
        <v>65</v>
      </c>
      <c r="N32" s="378"/>
      <c r="O32" s="146">
        <f>(N32/L32)-100%</f>
        <v>-1</v>
      </c>
      <c r="P32" s="147">
        <f>(N32/M32)-100%</f>
        <v>-1</v>
      </c>
    </row>
    <row r="33" spans="1:20" ht="12.75" customHeight="1" x14ac:dyDescent="0.2">
      <c r="A33" s="796" t="s">
        <v>194</v>
      </c>
      <c r="B33" s="797"/>
      <c r="C33" s="797"/>
      <c r="D33" s="797"/>
      <c r="E33" s="797"/>
      <c r="F33" s="797"/>
      <c r="G33" s="112">
        <v>7</v>
      </c>
      <c r="H33" s="112">
        <v>7</v>
      </c>
      <c r="I33" s="144">
        <v>8</v>
      </c>
      <c r="J33" s="112">
        <f>(G33+H33+I33)/3</f>
        <v>7.333333333333333</v>
      </c>
      <c r="K33" s="144"/>
      <c r="L33" s="36">
        <f>(G33+H33+I33)/3</f>
        <v>7.333333333333333</v>
      </c>
      <c r="M33" s="487">
        <v>7</v>
      </c>
      <c r="N33" s="378"/>
      <c r="O33" s="146">
        <f>(N33/L33)-100%</f>
        <v>-1</v>
      </c>
      <c r="P33" s="147">
        <f>(N33/M33)-100%</f>
        <v>-1</v>
      </c>
    </row>
    <row r="34" spans="1:20" ht="14.25" customHeight="1" x14ac:dyDescent="0.2">
      <c r="A34" s="812" t="s">
        <v>247</v>
      </c>
      <c r="B34" s="800"/>
      <c r="C34" s="800"/>
      <c r="D34" s="800"/>
      <c r="E34" s="800"/>
      <c r="F34" s="800"/>
      <c r="G34" s="800"/>
      <c r="H34" s="800"/>
      <c r="I34" s="800"/>
      <c r="J34" s="800"/>
      <c r="K34" s="800"/>
      <c r="L34" s="800"/>
      <c r="M34" s="800"/>
      <c r="N34" s="800"/>
      <c r="O34" s="800"/>
      <c r="P34" s="801"/>
    </row>
    <row r="35" spans="1:20" x14ac:dyDescent="0.2">
      <c r="A35" s="796" t="s">
        <v>193</v>
      </c>
      <c r="B35" s="797"/>
      <c r="C35" s="797"/>
      <c r="D35" s="797"/>
      <c r="E35" s="797"/>
      <c r="F35" s="797"/>
      <c r="G35" s="84">
        <v>93525.15</v>
      </c>
      <c r="H35" s="84">
        <v>54270</v>
      </c>
      <c r="I35" s="84">
        <v>37617</v>
      </c>
      <c r="J35" s="120">
        <f>(G35+H35+I35)/3</f>
        <v>61804.049999999996</v>
      </c>
      <c r="K35" s="148"/>
      <c r="L35" s="61">
        <f>(G35+H35+I35)/3</f>
        <v>61804.049999999996</v>
      </c>
      <c r="M35" s="495">
        <v>71000</v>
      </c>
      <c r="N35" s="446"/>
      <c r="O35" s="146">
        <f>(N35/L35)-100%</f>
        <v>-1</v>
      </c>
      <c r="P35" s="147">
        <f>(N35/M35)-100%</f>
        <v>-1</v>
      </c>
    </row>
    <row r="36" spans="1:20" ht="13.5" thickBot="1" x14ac:dyDescent="0.25">
      <c r="A36" s="796" t="s">
        <v>183</v>
      </c>
      <c r="B36" s="797"/>
      <c r="C36" s="797"/>
      <c r="D36" s="797"/>
      <c r="E36" s="797"/>
      <c r="F36" s="797"/>
      <c r="G36" s="455">
        <v>24967.200000000001</v>
      </c>
      <c r="H36" s="455">
        <v>25005.521999999997</v>
      </c>
      <c r="I36" s="455">
        <v>25005.521999999997</v>
      </c>
      <c r="J36" s="120"/>
      <c r="K36" s="148"/>
      <c r="L36" s="61">
        <f>(G36+H36+I36)/3</f>
        <v>24992.747999999996</v>
      </c>
      <c r="M36" s="491">
        <f>I36</f>
        <v>25005.521999999997</v>
      </c>
      <c r="N36" s="415"/>
      <c r="O36" s="146">
        <f>(N36/L36)-100%</f>
        <v>-1</v>
      </c>
      <c r="P36" s="147">
        <f>(N36/M36)-100%</f>
        <v>-1</v>
      </c>
    </row>
    <row r="37" spans="1:20" ht="18.75" customHeight="1" x14ac:dyDescent="0.2">
      <c r="A37" s="939" t="s">
        <v>371</v>
      </c>
      <c r="B37" s="940"/>
      <c r="C37" s="940"/>
      <c r="D37" s="940"/>
      <c r="E37" s="940"/>
      <c r="F37" s="940"/>
      <c r="G37" s="941"/>
      <c r="H37" s="942"/>
      <c r="I37" s="942"/>
      <c r="J37" s="942"/>
      <c r="K37" s="942"/>
      <c r="L37" s="942"/>
      <c r="M37" s="942"/>
      <c r="N37" s="942"/>
      <c r="O37" s="942"/>
      <c r="P37" s="943"/>
    </row>
    <row r="38" spans="1:20" s="435" customFormat="1" ht="22.5" customHeight="1" x14ac:dyDescent="0.2">
      <c r="A38" s="944" t="s">
        <v>79</v>
      </c>
      <c r="B38" s="945"/>
      <c r="C38" s="946"/>
      <c r="D38" s="418" t="s">
        <v>280</v>
      </c>
      <c r="E38" s="419" t="s">
        <v>316</v>
      </c>
      <c r="F38" s="420" t="s">
        <v>423</v>
      </c>
      <c r="G38" s="419" t="s">
        <v>451</v>
      </c>
      <c r="H38" s="419" t="s">
        <v>469</v>
      </c>
      <c r="I38" s="1037" t="s">
        <v>315</v>
      </c>
      <c r="J38" s="1038"/>
      <c r="K38" s="1038"/>
      <c r="L38" s="1039"/>
      <c r="M38" s="970" t="s">
        <v>317</v>
      </c>
      <c r="N38" s="945"/>
      <c r="O38" s="945"/>
      <c r="P38" s="971"/>
    </row>
    <row r="39" spans="1:20" x14ac:dyDescent="0.2">
      <c r="A39" s="523" t="s">
        <v>331</v>
      </c>
      <c r="B39" s="519"/>
      <c r="C39" s="926"/>
      <c r="D39" s="400" t="s">
        <v>327</v>
      </c>
      <c r="E39" s="401">
        <v>24967.200000000001</v>
      </c>
      <c r="F39" s="401">
        <v>25005.521999999997</v>
      </c>
      <c r="G39" s="401">
        <v>25005.521999999997</v>
      </c>
      <c r="H39" s="504"/>
      <c r="I39" s="998" t="s">
        <v>341</v>
      </c>
      <c r="J39" s="999"/>
      <c r="K39" s="999"/>
      <c r="L39" s="1000"/>
      <c r="M39" s="927" t="s">
        <v>354</v>
      </c>
      <c r="N39" s="928"/>
      <c r="O39" s="928"/>
      <c r="P39" s="929"/>
    </row>
    <row r="40" spans="1:20" ht="13.5" thickBot="1" x14ac:dyDescent="0.25">
      <c r="A40" s="935" t="s">
        <v>409</v>
      </c>
      <c r="B40" s="515"/>
      <c r="C40" s="936"/>
      <c r="D40" s="408"/>
      <c r="E40" s="409">
        <v>24967.200000000001</v>
      </c>
      <c r="F40" s="409">
        <v>25005.521999999997</v>
      </c>
      <c r="G40" s="409">
        <v>25005.521999999997</v>
      </c>
      <c r="H40" s="443"/>
      <c r="I40" s="1040"/>
      <c r="J40" s="1041"/>
      <c r="K40" s="1041"/>
      <c r="L40" s="1042"/>
      <c r="M40" s="412"/>
      <c r="N40" s="412"/>
      <c r="O40" s="412"/>
      <c r="P40" s="436"/>
    </row>
    <row r="41" spans="1:20" ht="14.25" x14ac:dyDescent="0.2">
      <c r="A41" s="247"/>
      <c r="B41" s="248"/>
      <c r="C41" s="248"/>
      <c r="D41" s="248"/>
      <c r="E41" s="248"/>
      <c r="F41" s="248"/>
      <c r="G41" s="248"/>
      <c r="H41" s="248"/>
      <c r="I41" s="248"/>
      <c r="J41" s="248"/>
      <c r="K41" s="248"/>
      <c r="L41" s="248"/>
      <c r="M41" s="248"/>
      <c r="N41" s="248"/>
      <c r="O41" s="248"/>
      <c r="P41" s="286"/>
      <c r="Q41" s="1"/>
    </row>
    <row r="42" spans="1:20" ht="15" thickBot="1" x14ac:dyDescent="0.25">
      <c r="A42" s="247"/>
      <c r="B42" s="248"/>
      <c r="C42" s="248"/>
      <c r="D42" s="248"/>
      <c r="E42" s="248"/>
      <c r="F42" s="248"/>
      <c r="G42" s="248"/>
      <c r="H42" s="248"/>
      <c r="I42" s="248"/>
      <c r="J42" s="248"/>
      <c r="K42" s="248"/>
      <c r="L42" s="248"/>
      <c r="M42" s="248"/>
      <c r="N42" s="248"/>
      <c r="O42" s="249"/>
      <c r="P42" s="250"/>
      <c r="Q42" s="1"/>
    </row>
    <row r="43" spans="1:20" ht="12.75" customHeight="1" x14ac:dyDescent="0.2">
      <c r="A43" s="914" t="s">
        <v>231</v>
      </c>
      <c r="B43" s="915"/>
      <c r="C43" s="915"/>
      <c r="D43" s="915"/>
      <c r="E43" s="915"/>
      <c r="F43" s="915"/>
      <c r="G43" s="915"/>
      <c r="H43" s="915"/>
      <c r="I43" s="915"/>
      <c r="J43" s="915"/>
      <c r="K43" s="916"/>
      <c r="L43" s="863" t="s">
        <v>81</v>
      </c>
      <c r="M43" s="863" t="s">
        <v>80</v>
      </c>
      <c r="N43" s="886" t="s">
        <v>235</v>
      </c>
      <c r="O43" s="884" t="s">
        <v>228</v>
      </c>
      <c r="P43" s="909" t="s">
        <v>227</v>
      </c>
      <c r="Q43" s="1"/>
    </row>
    <row r="44" spans="1:20" ht="16.5" customHeight="1" thickBot="1" x14ac:dyDescent="0.25">
      <c r="A44" s="917"/>
      <c r="B44" s="918"/>
      <c r="C44" s="918"/>
      <c r="D44" s="918"/>
      <c r="E44" s="918"/>
      <c r="F44" s="918"/>
      <c r="G44" s="918"/>
      <c r="H44" s="918"/>
      <c r="I44" s="918"/>
      <c r="J44" s="918"/>
      <c r="K44" s="919"/>
      <c r="L44" s="508"/>
      <c r="M44" s="508"/>
      <c r="N44" s="887"/>
      <c r="O44" s="885"/>
      <c r="P44" s="910"/>
      <c r="Q44" s="1"/>
    </row>
    <row r="45" spans="1:20" ht="16.5" customHeight="1" thickTop="1" thickBot="1" x14ac:dyDescent="0.25">
      <c r="A45" s="853" t="s">
        <v>221</v>
      </c>
      <c r="B45" s="854"/>
      <c r="C45" s="854"/>
      <c r="D45" s="854"/>
      <c r="E45" s="854"/>
      <c r="F45" s="854"/>
      <c r="G45" s="854"/>
      <c r="H45" s="854"/>
      <c r="I45" s="854"/>
      <c r="J45" s="854"/>
      <c r="K45" s="855"/>
      <c r="L45" s="20"/>
      <c r="M45" s="20"/>
      <c r="N45" s="21"/>
      <c r="O45" s="20"/>
      <c r="P45" s="165"/>
      <c r="Q45" s="1"/>
      <c r="R45" s="166"/>
      <c r="S45" s="7"/>
      <c r="T45" s="7"/>
    </row>
    <row r="46" spans="1:20" ht="23.25" customHeight="1" thickTop="1" x14ac:dyDescent="0.2">
      <c r="A46" s="985" t="s">
        <v>258</v>
      </c>
      <c r="B46" s="847"/>
      <c r="C46" s="847"/>
      <c r="D46" s="847"/>
      <c r="E46" s="847"/>
      <c r="F46" s="847"/>
      <c r="G46" s="847"/>
      <c r="H46" s="847"/>
      <c r="I46" s="847"/>
      <c r="J46" s="847"/>
      <c r="K46" s="848"/>
      <c r="L46" s="17">
        <f>L25/36</f>
        <v>0.1388888888888889</v>
      </c>
      <c r="M46" s="167">
        <f>M25/36</f>
        <v>0.1388888888888889</v>
      </c>
      <c r="N46" s="171">
        <f>N25/36</f>
        <v>0</v>
      </c>
      <c r="O46" s="18">
        <f>N46-M46</f>
        <v>-0.1388888888888889</v>
      </c>
      <c r="P46" s="169" t="str">
        <f>IF(N46&gt;=M46,"OK","NOOK")</f>
        <v>NOOK</v>
      </c>
      <c r="Q46" s="1"/>
      <c r="R46" s="7"/>
      <c r="S46" s="7"/>
      <c r="T46" s="7"/>
    </row>
    <row r="47" spans="1:20" ht="24.75" customHeight="1" x14ac:dyDescent="0.2">
      <c r="A47" s="862" t="s">
        <v>437</v>
      </c>
      <c r="B47" s="845"/>
      <c r="C47" s="845"/>
      <c r="D47" s="845"/>
      <c r="E47" s="845"/>
      <c r="F47" s="845"/>
      <c r="G47" s="845"/>
      <c r="H47" s="845"/>
      <c r="I47" s="845"/>
      <c r="J47" s="845"/>
      <c r="K47" s="845"/>
      <c r="L47" s="18">
        <f>L27/L26</f>
        <v>0.99065420560747675</v>
      </c>
      <c r="M47" s="170">
        <f>M27/M26</f>
        <v>1</v>
      </c>
      <c r="N47" s="171" t="e">
        <f>N27/N26</f>
        <v>#DIV/0!</v>
      </c>
      <c r="O47" s="18" t="e">
        <f>N47-M47</f>
        <v>#DIV/0!</v>
      </c>
      <c r="P47" s="172" t="e">
        <f>IF(N47&lt;=M47,"OK","NOOK")</f>
        <v>#DIV/0!</v>
      </c>
      <c r="Q47" s="1"/>
      <c r="R47" s="7"/>
      <c r="S47" s="7"/>
      <c r="T47" s="7"/>
    </row>
    <row r="48" spans="1:20" ht="24.75" customHeight="1" x14ac:dyDescent="0.2">
      <c r="A48" s="862" t="s">
        <v>443</v>
      </c>
      <c r="B48" s="845"/>
      <c r="C48" s="845"/>
      <c r="D48" s="845"/>
      <c r="E48" s="845"/>
      <c r="F48" s="845"/>
      <c r="G48" s="845"/>
      <c r="H48" s="845"/>
      <c r="I48" s="845"/>
      <c r="J48" s="109"/>
      <c r="K48" s="109"/>
      <c r="L48" s="18">
        <f>L28/L26</f>
        <v>0.43925233644859812</v>
      </c>
      <c r="M48" s="170">
        <f>M28/M26</f>
        <v>0.53846153846153844</v>
      </c>
      <c r="N48" s="171" t="e">
        <f>N28/N26</f>
        <v>#DIV/0!</v>
      </c>
      <c r="O48" s="18" t="e">
        <f>N48-M48</f>
        <v>#DIV/0!</v>
      </c>
      <c r="P48" s="172" t="e">
        <f>IF(N48&lt;=M48,"OK","NOOK")</f>
        <v>#DIV/0!</v>
      </c>
      <c r="Q48" s="1"/>
      <c r="R48" s="977"/>
      <c r="S48" s="978"/>
      <c r="T48" s="978"/>
    </row>
    <row r="49" spans="1:20" ht="24.75" customHeight="1" x14ac:dyDescent="0.2">
      <c r="A49" s="862" t="s">
        <v>442</v>
      </c>
      <c r="B49" s="845"/>
      <c r="C49" s="845"/>
      <c r="D49" s="845"/>
      <c r="E49" s="845"/>
      <c r="F49" s="845"/>
      <c r="G49" s="845"/>
      <c r="H49" s="845"/>
      <c r="I49" s="845"/>
      <c r="J49" s="109"/>
      <c r="K49" s="109"/>
      <c r="L49" s="18">
        <f>L29/L30</f>
        <v>1</v>
      </c>
      <c r="M49" s="170">
        <f>M29/M30</f>
        <v>1</v>
      </c>
      <c r="N49" s="171" t="e">
        <f>N29/N30</f>
        <v>#DIV/0!</v>
      </c>
      <c r="O49" s="18" t="e">
        <f>N49-M49</f>
        <v>#DIV/0!</v>
      </c>
      <c r="P49" s="172" t="e">
        <f>IF(N49&gt;=M49,"OK","NOOK")</f>
        <v>#DIV/0!</v>
      </c>
      <c r="Q49" s="1"/>
      <c r="R49" s="978"/>
      <c r="S49" s="978"/>
      <c r="T49" s="978"/>
    </row>
    <row r="50" spans="1:20" ht="24.75" customHeight="1" x14ac:dyDescent="0.2">
      <c r="A50" s="862" t="s">
        <v>441</v>
      </c>
      <c r="B50" s="845"/>
      <c r="C50" s="845"/>
      <c r="D50" s="845"/>
      <c r="E50" s="845"/>
      <c r="F50" s="845"/>
      <c r="G50" s="845"/>
      <c r="H50" s="845"/>
      <c r="I50" s="845"/>
      <c r="J50" s="109"/>
      <c r="K50" s="109"/>
      <c r="L50" s="18">
        <f>L31/L32</f>
        <v>0.3886010362694301</v>
      </c>
      <c r="M50" s="170">
        <f>M31/M32</f>
        <v>1</v>
      </c>
      <c r="N50" s="171" t="e">
        <f>N31/N32</f>
        <v>#DIV/0!</v>
      </c>
      <c r="O50" s="18" t="e">
        <f>N50-M50</f>
        <v>#DIV/0!</v>
      </c>
      <c r="P50" s="172" t="e">
        <f>IF(N50&gt;=M50,"OK","NOOK")</f>
        <v>#DIV/0!</v>
      </c>
      <c r="Q50" s="1"/>
      <c r="R50" s="978"/>
      <c r="S50" s="978"/>
      <c r="T50" s="978"/>
    </row>
    <row r="51" spans="1:20" ht="13.5" thickBot="1" x14ac:dyDescent="0.25">
      <c r="A51" s="976"/>
      <c r="B51" s="921"/>
      <c r="C51" s="921"/>
      <c r="D51" s="921"/>
      <c r="E51" s="921"/>
      <c r="F51" s="921"/>
      <c r="G51" s="921"/>
      <c r="H51" s="921"/>
      <c r="I51" s="921"/>
      <c r="J51" s="921"/>
      <c r="K51" s="921"/>
      <c r="L51" s="19"/>
      <c r="M51" s="277"/>
      <c r="N51" s="177"/>
      <c r="O51" s="19"/>
      <c r="P51" s="237"/>
      <c r="R51" s="7"/>
      <c r="S51" s="7"/>
      <c r="T51" s="7"/>
    </row>
    <row r="52" spans="1:20" ht="15" customHeight="1" thickTop="1" thickBot="1" x14ac:dyDescent="0.25">
      <c r="A52" s="853" t="s">
        <v>222</v>
      </c>
      <c r="B52" s="854"/>
      <c r="C52" s="854"/>
      <c r="D52" s="854"/>
      <c r="E52" s="854"/>
      <c r="F52" s="854"/>
      <c r="G52" s="854"/>
      <c r="H52" s="854"/>
      <c r="I52" s="854"/>
      <c r="J52" s="854"/>
      <c r="K52" s="855"/>
      <c r="L52" s="11"/>
      <c r="M52" s="12"/>
      <c r="N52" s="10"/>
      <c r="O52" s="9"/>
      <c r="P52" s="23"/>
      <c r="Q52" s="1"/>
      <c r="R52" s="977"/>
      <c r="S52" s="978"/>
      <c r="T52" s="978"/>
    </row>
    <row r="53" spans="1:20" ht="14.25" thickTop="1" thickBot="1" x14ac:dyDescent="0.25">
      <c r="A53" s="846"/>
      <c r="B53" s="847"/>
      <c r="C53" s="847"/>
      <c r="D53" s="847"/>
      <c r="E53" s="847"/>
      <c r="F53" s="847"/>
      <c r="G53" s="847"/>
      <c r="H53" s="847"/>
      <c r="I53" s="847"/>
      <c r="J53" s="847"/>
      <c r="K53" s="848"/>
      <c r="L53" s="15"/>
      <c r="M53" s="251"/>
      <c r="N53" s="252"/>
      <c r="O53" s="15"/>
      <c r="P53" s="175" t="str">
        <f>IF(N53&gt;=M53,"OK","NOOK")</f>
        <v>OK</v>
      </c>
      <c r="Q53" s="1"/>
      <c r="R53" s="978"/>
      <c r="S53" s="978"/>
      <c r="T53" s="978"/>
    </row>
    <row r="54" spans="1:20" ht="15" customHeight="1" thickTop="1" thickBot="1" x14ac:dyDescent="0.25">
      <c r="A54" s="853" t="s">
        <v>223</v>
      </c>
      <c r="B54" s="854"/>
      <c r="C54" s="854"/>
      <c r="D54" s="854"/>
      <c r="E54" s="854"/>
      <c r="F54" s="854"/>
      <c r="G54" s="854"/>
      <c r="H54" s="854"/>
      <c r="I54" s="854"/>
      <c r="J54" s="854"/>
      <c r="K54" s="855"/>
      <c r="L54" s="13"/>
      <c r="M54" s="14"/>
      <c r="N54" s="16"/>
      <c r="O54" s="9"/>
      <c r="P54" s="22"/>
      <c r="Q54" s="1"/>
    </row>
    <row r="55" spans="1:20" ht="23.25" customHeight="1" thickTop="1" x14ac:dyDescent="0.2">
      <c r="A55" s="844" t="s">
        <v>440</v>
      </c>
      <c r="B55" s="845"/>
      <c r="C55" s="845"/>
      <c r="D55" s="845"/>
      <c r="E55" s="845"/>
      <c r="F55" s="845"/>
      <c r="G55" s="845"/>
      <c r="H55" s="845"/>
      <c r="I55" s="845"/>
      <c r="J55" s="173"/>
      <c r="K55" s="239"/>
      <c r="L55" s="63">
        <f>L35/L33</f>
        <v>8427.8249999999989</v>
      </c>
      <c r="M55" s="268">
        <f>M35/M33</f>
        <v>10142.857142857143</v>
      </c>
      <c r="N55" s="269" t="e">
        <f>N35/N33</f>
        <v>#DIV/0!</v>
      </c>
      <c r="O55" s="63" t="e">
        <f>N55-M55</f>
        <v>#DIV/0!</v>
      </c>
      <c r="P55" s="175" t="e">
        <f>IF(N55&gt;=M55,"OK","NOOK")</f>
        <v>#DIV/0!</v>
      </c>
      <c r="Q55" s="1"/>
      <c r="R55" s="978"/>
      <c r="S55" s="978"/>
      <c r="T55" s="978"/>
    </row>
    <row r="56" spans="1:20" ht="15" customHeight="1" x14ac:dyDescent="0.2">
      <c r="A56" s="844"/>
      <c r="B56" s="845"/>
      <c r="C56" s="845"/>
      <c r="D56" s="845"/>
      <c r="E56" s="845"/>
      <c r="F56" s="845"/>
      <c r="G56" s="845"/>
      <c r="H56" s="845"/>
      <c r="I56" s="845"/>
      <c r="J56" s="173"/>
      <c r="K56" s="239"/>
      <c r="L56" s="63"/>
      <c r="M56" s="268"/>
      <c r="N56" s="269"/>
      <c r="O56" s="63"/>
      <c r="P56" s="172"/>
      <c r="R56" s="978"/>
      <c r="S56" s="978"/>
      <c r="T56" s="978"/>
    </row>
    <row r="57" spans="1:20" x14ac:dyDescent="0.2">
      <c r="A57" s="961"/>
      <c r="B57" s="845"/>
      <c r="C57" s="845"/>
      <c r="D57" s="845"/>
      <c r="E57" s="845"/>
      <c r="F57" s="845"/>
      <c r="G57" s="845"/>
      <c r="H57" s="845"/>
      <c r="I57" s="845"/>
      <c r="J57" s="845"/>
      <c r="K57" s="962"/>
      <c r="L57" s="50"/>
      <c r="M57" s="174"/>
      <c r="N57" s="171"/>
      <c r="O57" s="18"/>
      <c r="P57" s="178"/>
      <c r="Q57" s="1"/>
    </row>
    <row r="58" spans="1:20" ht="19.5" customHeight="1" thickBot="1" x14ac:dyDescent="0.25">
      <c r="A58" s="888" t="s">
        <v>278</v>
      </c>
      <c r="B58" s="889"/>
      <c r="C58" s="889"/>
      <c r="D58" s="889"/>
      <c r="E58" s="889"/>
      <c r="F58" s="889"/>
      <c r="G58" s="889"/>
      <c r="H58" s="889"/>
      <c r="I58" s="889"/>
      <c r="J58" s="889"/>
      <c r="K58" s="889"/>
      <c r="L58" s="889"/>
      <c r="M58" s="889"/>
      <c r="N58" s="889"/>
      <c r="O58" s="889"/>
      <c r="P58" s="890"/>
      <c r="Q58" s="1"/>
    </row>
    <row r="59" spans="1:20" x14ac:dyDescent="0.2">
      <c r="A59" s="891"/>
      <c r="B59" s="892"/>
      <c r="C59" s="892"/>
      <c r="D59" s="892"/>
      <c r="E59" s="892"/>
      <c r="F59" s="892"/>
      <c r="G59" s="892"/>
      <c r="H59" s="892"/>
      <c r="I59" s="892"/>
      <c r="J59" s="892"/>
      <c r="K59" s="892"/>
      <c r="L59" s="892"/>
      <c r="M59" s="892"/>
      <c r="N59" s="892"/>
      <c r="O59" s="892"/>
      <c r="P59" s="893"/>
      <c r="Q59" s="1"/>
    </row>
    <row r="60" spans="1:20" ht="46.5" customHeight="1" thickBot="1" x14ac:dyDescent="0.25">
      <c r="A60" s="894"/>
      <c r="B60" s="895"/>
      <c r="C60" s="895"/>
      <c r="D60" s="895"/>
      <c r="E60" s="895"/>
      <c r="F60" s="895"/>
      <c r="G60" s="895"/>
      <c r="H60" s="895"/>
      <c r="I60" s="895"/>
      <c r="J60" s="895"/>
      <c r="K60" s="895"/>
      <c r="L60" s="895"/>
      <c r="M60" s="895"/>
      <c r="N60" s="895"/>
      <c r="O60" s="895"/>
      <c r="P60" s="896"/>
      <c r="Q60" s="1"/>
      <c r="R60" s="187"/>
    </row>
    <row r="61" spans="1:20" ht="21" hidden="1" customHeight="1" x14ac:dyDescent="0.2">
      <c r="A61" s="188"/>
      <c r="B61" s="189"/>
      <c r="C61" s="189"/>
      <c r="D61" s="189"/>
      <c r="E61" s="189"/>
      <c r="F61" s="189"/>
      <c r="G61" s="189"/>
      <c r="H61" s="189"/>
      <c r="I61" s="189"/>
      <c r="J61" s="189"/>
      <c r="K61" s="189"/>
      <c r="L61" s="189"/>
      <c r="M61" s="189"/>
      <c r="N61" s="189"/>
      <c r="O61" s="189"/>
      <c r="P61" s="190"/>
    </row>
  </sheetData>
  <mergeCells count="64">
    <mergeCell ref="A34:F34"/>
    <mergeCell ref="G34:P34"/>
    <mergeCell ref="A25:F25"/>
    <mergeCell ref="A28:F28"/>
    <mergeCell ref="A29:F29"/>
    <mergeCell ref="A26:F26"/>
    <mergeCell ref="A27:F27"/>
    <mergeCell ref="A32:F32"/>
    <mergeCell ref="A30:F30"/>
    <mergeCell ref="A31:F31"/>
    <mergeCell ref="A33:F33"/>
    <mergeCell ref="A35:F35"/>
    <mergeCell ref="O43:O44"/>
    <mergeCell ref="A53:K53"/>
    <mergeCell ref="N43:N44"/>
    <mergeCell ref="A36:F36"/>
    <mergeCell ref="A39:C39"/>
    <mergeCell ref="M38:P38"/>
    <mergeCell ref="M39:P39"/>
    <mergeCell ref="I39:L39"/>
    <mergeCell ref="I38:L38"/>
    <mergeCell ref="I40:L40"/>
    <mergeCell ref="A45:K45"/>
    <mergeCell ref="A37:P37"/>
    <mergeCell ref="A38:C38"/>
    <mergeCell ref="A40:C40"/>
    <mergeCell ref="A43:K44"/>
    <mergeCell ref="R55:T56"/>
    <mergeCell ref="P43:P44"/>
    <mergeCell ref="L43:L44"/>
    <mergeCell ref="A51:K51"/>
    <mergeCell ref="A52:K52"/>
    <mergeCell ref="A48:I48"/>
    <mergeCell ref="A49:I49"/>
    <mergeCell ref="R52:T53"/>
    <mergeCell ref="R48:T50"/>
    <mergeCell ref="A47:K47"/>
    <mergeCell ref="M43:M44"/>
    <mergeCell ref="A24:F24"/>
    <mergeCell ref="E4:J4"/>
    <mergeCell ref="A21:P21"/>
    <mergeCell ref="A18:P18"/>
    <mergeCell ref="A19:P19"/>
    <mergeCell ref="A20:P20"/>
    <mergeCell ref="A12:P16"/>
    <mergeCell ref="A11:P11"/>
    <mergeCell ref="A59:P60"/>
    <mergeCell ref="A54:K54"/>
    <mergeCell ref="A46:K46"/>
    <mergeCell ref="A55:I55"/>
    <mergeCell ref="A56:I56"/>
    <mergeCell ref="A50:I50"/>
    <mergeCell ref="A58:P58"/>
    <mergeCell ref="A57:K57"/>
    <mergeCell ref="A1:N1"/>
    <mergeCell ref="G23:P23"/>
    <mergeCell ref="A22:F22"/>
    <mergeCell ref="A23:F23"/>
    <mergeCell ref="A2:P2"/>
    <mergeCell ref="A8:P8"/>
    <mergeCell ref="A9:P10"/>
    <mergeCell ref="E5:J5"/>
    <mergeCell ref="E6:J6"/>
    <mergeCell ref="A17:P17"/>
  </mergeCells>
  <phoneticPr fontId="2" type="noConversion"/>
  <pageMargins left="0.39370078740157483" right="0.39370078740157483" top="0.19685039370078741" bottom="0.19685039370078741" header="0.15748031496062992" footer="0.19685039370078741"/>
  <pageSetup paperSize="9" scale="61" orientation="portrait" r:id="rId1"/>
  <headerFooter alignWithMargins="0">
    <oddFooter>&amp;L&amp;"Tahoma,Corsivo"&amp;8Elenco Processi&amp;R&amp;P</oddFooter>
  </headerFooter>
  <rowBreaks count="1" manualBreakCount="1">
    <brk id="60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40" sqref="H40"/>
    </sheetView>
  </sheetViews>
  <sheetFormatPr defaultRowHeight="12.75" x14ac:dyDescent="0.2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16</vt:i4>
      </vt:variant>
      <vt:variant>
        <vt:lpstr>Intervalli denominati</vt:lpstr>
      </vt:variant>
      <vt:variant>
        <vt:i4>16</vt:i4>
      </vt:variant>
    </vt:vector>
  </HeadingPairs>
  <TitlesOfParts>
    <vt:vector size="32" baseType="lpstr">
      <vt:lpstr>Prima pagina</vt:lpstr>
      <vt:lpstr>Schema Generale</vt:lpstr>
      <vt:lpstr>processi</vt:lpstr>
      <vt:lpstr>Caratteristiche</vt:lpstr>
      <vt:lpstr>Economico Patrimoniale</vt:lpstr>
      <vt:lpstr>Organizzazione</vt:lpstr>
      <vt:lpstr>1_Segreteria</vt:lpstr>
      <vt:lpstr>2_Contabile</vt:lpstr>
      <vt:lpstr>3_Entrate</vt:lpstr>
      <vt:lpstr>4_Lavori Pubblici e Manut</vt:lpstr>
      <vt:lpstr>5_Demografici</vt:lpstr>
      <vt:lpstr>6_Trasporto scol</vt:lpstr>
      <vt:lpstr>7_Refezione</vt:lpstr>
      <vt:lpstr>8_Manifestazioni</vt:lpstr>
      <vt:lpstr>9_Edilizia</vt:lpstr>
      <vt:lpstr>Foglio1</vt:lpstr>
      <vt:lpstr>'1_Segreteria'!Area_stampa</vt:lpstr>
      <vt:lpstr>'2_Contabile'!Area_stampa</vt:lpstr>
      <vt:lpstr>'3_Entrate'!Area_stampa</vt:lpstr>
      <vt:lpstr>'4_Lavori Pubblici e Manut'!Area_stampa</vt:lpstr>
      <vt:lpstr>'5_Demografici'!Area_stampa</vt:lpstr>
      <vt:lpstr>'6_Trasporto scol'!Area_stampa</vt:lpstr>
      <vt:lpstr>'7_Refezione'!Area_stampa</vt:lpstr>
      <vt:lpstr>'8_Manifestazioni'!Area_stampa</vt:lpstr>
      <vt:lpstr>'9_Edilizia'!Area_stampa</vt:lpstr>
      <vt:lpstr>Caratteristiche!Area_stampa</vt:lpstr>
      <vt:lpstr>'Economico Patrimoniale'!Area_stampa</vt:lpstr>
      <vt:lpstr>Organizzazione!Area_stampa</vt:lpstr>
      <vt:lpstr>'Prima pagina'!Area_stampa</vt:lpstr>
      <vt:lpstr>processi!Area_stampa</vt:lpstr>
      <vt:lpstr>'Schema Generale'!Area_stampa</vt:lpstr>
      <vt:lpstr>'Schema Generale'!Titoli_stampa</vt:lpstr>
    </vt:vector>
  </TitlesOfParts>
  <Company>dasein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</dc:creator>
  <cp:lastModifiedBy> </cp:lastModifiedBy>
  <cp:lastPrinted>2013-11-28T13:36:12Z</cp:lastPrinted>
  <dcterms:created xsi:type="dcterms:W3CDTF">2009-07-25T07:39:01Z</dcterms:created>
  <dcterms:modified xsi:type="dcterms:W3CDTF">2014-01-16T12:17:30Z</dcterms:modified>
</cp:coreProperties>
</file>